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9.xml" ContentType="application/vnd.openxmlformats-officedocument.spreadsheetml.comment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740" tabRatio="686" firstSheet="4" activeTab="4"/>
  </bookViews>
  <sheets>
    <sheet name="貸借対照表" sheetId="197" state="hidden" r:id="rId1"/>
    <sheet name="純資産変動計算書" sheetId="198" state="hidden" r:id="rId2"/>
    <sheet name="行政コスト計算書" sheetId="199" state="hidden" r:id="rId3"/>
    <sheet name="資金収支計算書" sheetId="200" state="hidden" r:id="rId4"/>
    <sheet name="投資及び出資金" sheetId="26" r:id="rId5"/>
    <sheet name="基金" sheetId="9" r:id="rId6"/>
    <sheet name="貸付金" sheetId="10" r:id="rId7"/>
    <sheet name="長期延滞債権" sheetId="11" r:id="rId8"/>
    <sheet name="未収金" sheetId="28" r:id="rId9"/>
    <sheet name="地方債（借入先別）" sheetId="12" r:id="rId10"/>
    <sheet name="地方債（利率別など）" sheetId="13" r:id="rId11"/>
    <sheet name="引当金" sheetId="35" r:id="rId12"/>
    <sheet name="補助金" sheetId="163" r:id="rId13"/>
    <sheet name="財源明細" sheetId="37" r:id="rId14"/>
    <sheet name="財源情報明細" sheetId="38" r:id="rId15"/>
    <sheet name="資金明細" sheetId="39" r:id="rId16"/>
    <sheet name="財源会計テンプレート" sheetId="42" state="hidden" r:id="rId17"/>
  </sheets>
  <externalReferences>
    <externalReference r:id="rId18"/>
  </externalReferences>
  <definedNames>
    <definedName name="ColumnEnd" localSheetId="11">引当金!$G$4</definedName>
    <definedName name="ColumnEnd" localSheetId="5">基金!$I$6</definedName>
    <definedName name="ColumnEnd" localSheetId="16">財源会計テンプレート!#REF!</definedName>
    <definedName name="ColumnEnd" localSheetId="14">財源情報明細!$G$6</definedName>
    <definedName name="ColumnEnd" localSheetId="13">財源明細!$F$7</definedName>
    <definedName name="ColumnEnd" localSheetId="15">資金明細!$C$7</definedName>
    <definedName name="ColumnEnd" localSheetId="6">貸付金!$H$6</definedName>
    <definedName name="ColumnEnd" localSheetId="7">長期延滞債権!$E$6</definedName>
    <definedName name="ColumnEnd" localSheetId="4">投資及び出資金!$J$7</definedName>
    <definedName name="ColumnEnd" localSheetId="12">補助金!$I$7</definedName>
    <definedName name="ColumnEnd" localSheetId="8">未収金!$E$6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>#REF!</definedName>
    <definedName name="DAN_KAIK_END">#REF!</definedName>
    <definedName name="DAN_KAIK_START">#REF!</definedName>
    <definedName name="End" localSheetId="11">引当金!$B$16</definedName>
    <definedName name="End" localSheetId="5">基金!$C$23</definedName>
    <definedName name="End" localSheetId="16">財源会計テンプレート!#REF!</definedName>
    <definedName name="End" localSheetId="14">財源情報明細!$B$11</definedName>
    <definedName name="End" localSheetId="13">財源明細!#REF!</definedName>
    <definedName name="End" localSheetId="15">資金明細!$B$15</definedName>
    <definedName name="End" localSheetId="6">貸付金!$C$44</definedName>
    <definedName name="End" localSheetId="7">長期延滞債権!$C$38</definedName>
    <definedName name="End" localSheetId="12">補助金!$B$24</definedName>
    <definedName name="End" localSheetId="8">未収金!$C$38</definedName>
    <definedName name="End">投資及び出資金!$C$16</definedName>
    <definedName name="_xlnm.Print_Area" localSheetId="11">引当金!$A$3:$H$17</definedName>
    <definedName name="_xlnm.Print_Area" localSheetId="5">基金!$B$5:$J$26</definedName>
    <definedName name="_xlnm.Print_Area" localSheetId="2">行政コスト計算書!$B$1:$P$50</definedName>
    <definedName name="_xlnm.Print_Area" localSheetId="16">財源会計テンプレート!$A$2:$G$21</definedName>
    <definedName name="_xlnm.Print_Area" localSheetId="14">財源情報明細!$A$4:$H$12</definedName>
    <definedName name="_xlnm.Print_Area" localSheetId="13">財源明細!$A$5:$G$68</definedName>
    <definedName name="_xlnm.Print_Area" localSheetId="3">資金収支計算書!$B$1:$O$69</definedName>
    <definedName name="_xlnm.Print_Area" localSheetId="15">資金明細!$A$5:$C$16</definedName>
    <definedName name="_xlnm.Print_Area" localSheetId="1">純資産変動計算書!$B$1:$Q$32</definedName>
    <definedName name="_xlnm.Print_Area" localSheetId="0">貸借対照表!$C$1:$AB$71</definedName>
    <definedName name="_xlnm.Print_Area" localSheetId="6">貸付金!$B$5:$I$45</definedName>
    <definedName name="_xlnm.Print_Area" localSheetId="9">'地方債（借入先別）'!$A$5:$M$23</definedName>
    <definedName name="_xlnm.Print_Area" localSheetId="10">'地方債（利率別など）'!$B$2:$M$19</definedName>
    <definedName name="_xlnm.Print_Area" localSheetId="7">長期延滞債権!$B$5:$E$39</definedName>
    <definedName name="_xlnm.Print_Area" localSheetId="4">投資及び出資金!$B$5:$N$47</definedName>
    <definedName name="_xlnm.Print_Area" localSheetId="12">補助金!$A$5:$K$25</definedName>
    <definedName name="_xlnm.Print_Area" localSheetId="8">未収金!$B$5:$E$39</definedName>
    <definedName name="Start" localSheetId="11">引当金!$B$4</definedName>
    <definedName name="Start" localSheetId="5">基金!$C$6</definedName>
    <definedName name="Start" localSheetId="16">財源会計テンプレート!#REF!</definedName>
    <definedName name="Start" localSheetId="14">財源情報明細!$B$5</definedName>
    <definedName name="Start" localSheetId="13">財源明細!$B$7</definedName>
    <definedName name="Start" localSheetId="15">資金明細!#REF!</definedName>
    <definedName name="Start" localSheetId="6">貸付金!$C$6</definedName>
    <definedName name="Start" localSheetId="7">長期延滞債権!$C$6</definedName>
    <definedName name="Start" localSheetId="4">投資及び出資金!$C$7</definedName>
    <definedName name="Start" localSheetId="12">補助金!$B$7</definedName>
    <definedName name="Start" localSheetId="8">未収金!$C$6</definedName>
    <definedName name="Start">投資及び出資金!$C$7</definedName>
    <definedName name="Start1" localSheetId="16">#REF!</definedName>
    <definedName name="Start1" localSheetId="12">#REF!</definedName>
    <definedName name="Start1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合計">投資及び出資金!$C$16</definedName>
    <definedName name="銘柄名">投資及び出資金!$C$7</definedName>
    <definedName name="論理データ型一覧">[1]論理データ型!$A$3:$A$41</definedName>
  </definedNames>
  <calcPr calcId="162913"/>
</workbook>
</file>

<file path=xl/calcChain.xml><?xml version="1.0" encoding="utf-8"?>
<calcChain xmlns="http://schemas.openxmlformats.org/spreadsheetml/2006/main">
  <c r="Q66" i="200" l="1"/>
  <c r="Q55" i="200"/>
  <c r="Q52" i="200"/>
  <c r="Q58" i="200" s="1"/>
  <c r="Q44" i="200"/>
  <c r="Q38" i="200"/>
  <c r="Q50" i="200" s="1"/>
  <c r="Q32" i="200"/>
  <c r="Q27" i="200"/>
  <c r="Q22" i="200"/>
  <c r="Q17" i="200"/>
  <c r="R45" i="199"/>
  <c r="R39" i="199"/>
  <c r="R35" i="199"/>
  <c r="R30" i="199"/>
  <c r="R26" i="199"/>
  <c r="R21" i="199"/>
  <c r="R16" i="199"/>
  <c r="U30" i="198"/>
  <c r="U28" i="198"/>
  <c r="U27" i="198"/>
  <c r="U26" i="198"/>
  <c r="W21" i="198"/>
  <c r="V21" i="198"/>
  <c r="V29" i="198" s="1"/>
  <c r="U19" i="198"/>
  <c r="U18" i="198"/>
  <c r="W17" i="198"/>
  <c r="W20" i="198" s="1"/>
  <c r="U16" i="198"/>
  <c r="U15" i="198"/>
  <c r="AE68" i="197"/>
  <c r="AD63" i="197"/>
  <c r="AD59" i="197"/>
  <c r="AD54" i="197"/>
  <c r="AD47" i="197"/>
  <c r="AD46" i="197" s="1"/>
  <c r="AD43" i="197"/>
  <c r="AD32" i="197"/>
  <c r="AE20" i="197"/>
  <c r="AD16" i="197"/>
  <c r="AD15" i="197" s="1"/>
  <c r="AD14" i="197" s="1"/>
  <c r="AD69" i="197" s="1"/>
  <c r="AE14" i="197"/>
  <c r="AE29" i="197" s="1"/>
  <c r="AE69" i="197" l="1"/>
  <c r="U17" i="198"/>
  <c r="R15" i="199"/>
  <c r="R14" i="199" s="1"/>
  <c r="R38" i="199" s="1"/>
  <c r="R48" i="199" s="1"/>
  <c r="Q16" i="200"/>
  <c r="Q36" i="200" s="1"/>
  <c r="Q59" i="200" s="1"/>
  <c r="Q62" i="200" s="1"/>
  <c r="Q67" i="200" s="1"/>
  <c r="W29" i="198"/>
  <c r="U29" i="198" s="1"/>
  <c r="U20" i="198"/>
  <c r="H20" i="9" l="1"/>
  <c r="H3" i="9"/>
  <c r="F65" i="37" l="1"/>
  <c r="F59" i="37"/>
  <c r="F53" i="37"/>
  <c r="F66" i="37" l="1"/>
  <c r="F67" i="37" s="1"/>
  <c r="H14" i="26" l="1"/>
  <c r="F14" i="26"/>
  <c r="H12" i="26"/>
  <c r="F12" i="26"/>
  <c r="H13" i="26"/>
  <c r="F13" i="26"/>
  <c r="L33" i="26"/>
  <c r="I33" i="26"/>
  <c r="G33" i="26"/>
  <c r="L34" i="26"/>
  <c r="I34" i="26"/>
  <c r="G34" i="26"/>
  <c r="L35" i="26"/>
  <c r="I35" i="26"/>
  <c r="G35" i="26"/>
  <c r="L42" i="26"/>
  <c r="I42" i="26"/>
  <c r="G42" i="26"/>
  <c r="L43" i="26"/>
  <c r="I43" i="26"/>
  <c r="G43" i="26"/>
  <c r="L39" i="26"/>
  <c r="I39" i="26"/>
  <c r="G39" i="26"/>
  <c r="L40" i="26"/>
  <c r="I40" i="26"/>
  <c r="G40" i="26"/>
  <c r="L41" i="26"/>
  <c r="I41" i="26"/>
  <c r="G41" i="26"/>
  <c r="L37" i="26"/>
  <c r="I37" i="26"/>
  <c r="G37" i="26"/>
  <c r="I14" i="26" l="1"/>
  <c r="I12" i="26"/>
  <c r="I13" i="26"/>
  <c r="J37" i="26"/>
  <c r="J34" i="26"/>
  <c r="J33" i="26"/>
  <c r="J35" i="26"/>
  <c r="J42" i="26"/>
  <c r="J43" i="26"/>
  <c r="J39" i="26"/>
  <c r="J40" i="26"/>
  <c r="J41" i="26"/>
  <c r="H21" i="9" l="1"/>
  <c r="H12" i="9"/>
  <c r="H13" i="9"/>
  <c r="H14" i="9"/>
  <c r="H15" i="9"/>
  <c r="H16" i="9"/>
  <c r="H17" i="9"/>
  <c r="H18" i="9"/>
  <c r="H19" i="9"/>
  <c r="F19" i="42" l="1"/>
  <c r="F13" i="42"/>
  <c r="F7" i="42"/>
  <c r="F20" i="42" l="1"/>
  <c r="F21" i="42" s="1"/>
  <c r="G24" i="26"/>
  <c r="G23" i="26"/>
  <c r="G22" i="26"/>
  <c r="F9" i="26"/>
  <c r="G26" i="26" l="1"/>
  <c r="H10" i="9"/>
  <c r="H11" i="9"/>
  <c r="L32" i="26"/>
  <c r="I32" i="26"/>
  <c r="G32" i="26"/>
  <c r="L36" i="26"/>
  <c r="I36" i="26"/>
  <c r="G36" i="26"/>
  <c r="L38" i="26"/>
  <c r="I38" i="26"/>
  <c r="G38" i="26"/>
  <c r="I23" i="26"/>
  <c r="I24" i="26"/>
  <c r="H10" i="26"/>
  <c r="F10" i="26"/>
  <c r="H11" i="26"/>
  <c r="F11" i="26"/>
  <c r="L45" i="26" l="1"/>
  <c r="G45" i="26"/>
  <c r="J32" i="26"/>
  <c r="J36" i="26"/>
  <c r="J38" i="26"/>
  <c r="J23" i="26"/>
  <c r="J24" i="26"/>
  <c r="I10" i="26"/>
  <c r="I11" i="26"/>
  <c r="J45" i="26" l="1"/>
  <c r="H9" i="9"/>
  <c r="H23" i="9" s="1"/>
  <c r="C15" i="39" l="1"/>
  <c r="E37" i="28"/>
  <c r="D37" i="28"/>
  <c r="E21" i="28"/>
  <c r="D21" i="28"/>
  <c r="E37" i="11"/>
  <c r="D37" i="11"/>
  <c r="E21" i="11"/>
  <c r="D21" i="11"/>
  <c r="D23" i="9"/>
  <c r="E23" i="9"/>
  <c r="F23" i="9"/>
  <c r="G23" i="9"/>
  <c r="I23" i="9"/>
  <c r="M45" i="26"/>
  <c r="K45" i="26"/>
  <c r="H45" i="26"/>
  <c r="E45" i="26"/>
  <c r="F45" i="26"/>
  <c r="D45" i="26"/>
  <c r="K26" i="26"/>
  <c r="L26" i="26"/>
  <c r="F26" i="26"/>
  <c r="H26" i="26"/>
  <c r="E26" i="26"/>
  <c r="D26" i="26"/>
  <c r="J16" i="26"/>
  <c r="G16" i="26"/>
  <c r="E16" i="26"/>
  <c r="D16" i="26"/>
  <c r="H44" i="10" l="1"/>
  <c r="G44" i="10"/>
  <c r="F44" i="10"/>
  <c r="E44" i="10"/>
  <c r="D44" i="10"/>
  <c r="G12" i="163" l="1"/>
  <c r="G23" i="163"/>
  <c r="F45" i="37" l="1"/>
  <c r="F39" i="37"/>
  <c r="F33" i="37"/>
  <c r="F25" i="37"/>
  <c r="F19" i="37"/>
  <c r="F13" i="37"/>
  <c r="K3" i="37" l="1"/>
  <c r="F46" i="37"/>
  <c r="F47" i="37" s="1"/>
  <c r="F26" i="37"/>
  <c r="M3" i="37" l="1"/>
  <c r="F27" i="37"/>
  <c r="I3" i="37" s="1"/>
  <c r="E11" i="38"/>
  <c r="F11" i="38"/>
  <c r="G11" i="38"/>
  <c r="D11" i="38"/>
  <c r="C8" i="38"/>
  <c r="C9" i="38"/>
  <c r="C10" i="38"/>
  <c r="C7" i="38"/>
  <c r="G13" i="35"/>
  <c r="G12" i="35"/>
  <c r="G10" i="35"/>
  <c r="G8" i="35"/>
  <c r="G7" i="35"/>
  <c r="K7" i="35" s="1"/>
  <c r="G15" i="35"/>
  <c r="D16" i="35"/>
  <c r="E16" i="35"/>
  <c r="F16" i="35"/>
  <c r="C16" i="35"/>
  <c r="C12" i="13"/>
  <c r="C6" i="13"/>
  <c r="L22" i="12"/>
  <c r="K22" i="12"/>
  <c r="J22" i="12"/>
  <c r="F22" i="12"/>
  <c r="G22" i="12"/>
  <c r="H22" i="12"/>
  <c r="I22" i="12"/>
  <c r="E22" i="12"/>
  <c r="D22" i="12"/>
  <c r="C22" i="12"/>
  <c r="E38" i="28"/>
  <c r="D38" i="28"/>
  <c r="E38" i="11"/>
  <c r="D38" i="11"/>
  <c r="L44" i="26"/>
  <c r="I44" i="26"/>
  <c r="G44" i="26"/>
  <c r="I15" i="26"/>
  <c r="H9" i="26"/>
  <c r="F16" i="26"/>
  <c r="C11" i="38" l="1"/>
  <c r="G16" i="35"/>
  <c r="J44" i="26"/>
  <c r="I9" i="26"/>
  <c r="I16" i="26" s="1"/>
  <c r="H16" i="26"/>
  <c r="G24" i="163"/>
  <c r="I3" i="163" s="1"/>
  <c r="Q12" i="13"/>
  <c r="O12" i="13"/>
  <c r="I22" i="26" l="1"/>
  <c r="K8" i="38" l="1"/>
  <c r="K9" i="38"/>
  <c r="K10" i="38"/>
  <c r="K7" i="38"/>
  <c r="J3" i="12"/>
  <c r="O6" i="13"/>
  <c r="K15" i="35"/>
  <c r="K13" i="35"/>
  <c r="K12" i="35"/>
  <c r="K8" i="35"/>
  <c r="K10" i="35"/>
  <c r="G3" i="12"/>
  <c r="E3" i="39"/>
  <c r="F3" i="11"/>
  <c r="H3" i="10"/>
  <c r="F3" i="10"/>
  <c r="J22" i="26"/>
  <c r="F3" i="28"/>
  <c r="J26" i="26" l="1"/>
  <c r="I3" i="9"/>
  <c r="H3" i="26"/>
</calcChain>
</file>

<file path=xl/comments1.xml><?xml version="1.0" encoding="utf-8"?>
<comments xmlns="http://schemas.openxmlformats.org/spreadsheetml/2006/main">
  <authors>
    <author>23317599</author>
  </authors>
  <commentList>
    <comment ref="H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[市場価格のあるもの]貸借対照表計上額（C）：合計　＋
[市場価格のないもののうち連結対象団体（会計）に対するもの]出資金額（貸借対照表計上額）（A)：合計　＋　[市場価格のないもののうち連結対象団体（会計）以外に対するもの]貸借対照表計上額（Ｉ）)：合計  ＝　
貸借対照表 投資および出資金
　○：一致
　×：不一致
</t>
        </r>
      </text>
    </comment>
  </commentList>
</comments>
</file>

<file path=xl/comments10.xml><?xml version="1.0" encoding="utf-8"?>
<comments xmlns="http://schemas.openxmlformats.org/spreadsheetml/2006/main">
  <authors>
    <author>23317599</author>
  </authors>
  <commentList>
    <comment ref="I2" authorId="0" shapeId="0">
      <text>
        <r>
          <rPr>
            <sz val="8"/>
            <color indexed="81"/>
            <rFont val="ＭＳ Ｐゴシック"/>
            <family val="3"/>
            <charset val="128"/>
          </rPr>
          <t>【チェック】
全会計の合計 ＝ 
純資産変動計算書 財源
　○：一致　　×：不一致</t>
        </r>
      </text>
    </comment>
    <comment ref="K2" authorId="0" shapeId="0">
      <text>
        <r>
          <rPr>
            <sz val="8"/>
            <color indexed="81"/>
            <rFont val="ＭＳ Ｐゴシック"/>
            <family val="3"/>
            <charset val="128"/>
          </rPr>
          <t>【チェック】
全会計の税収等：小計の合計 ＝ 
純資産変動計算書 税収等
　○：一致　　×：不一致</t>
        </r>
      </text>
    </comment>
    <comment ref="M2" authorId="0" shapeId="0">
      <text>
        <r>
          <rPr>
            <sz val="8"/>
            <color indexed="81"/>
            <rFont val="ＭＳ Ｐゴシック"/>
            <family val="3"/>
            <charset val="128"/>
          </rPr>
          <t>【チェック】
全会計の国県等補助金：小計の合計 ＝ 
純資産変動計算書 国県等補助金
　○：一致　　×：不一致</t>
        </r>
      </text>
    </comment>
  </commentList>
</comments>
</file>

<file path=xl/comments11.xml><?xml version="1.0" encoding="utf-8"?>
<comments xmlns="http://schemas.openxmlformats.org/spreadsheetml/2006/main">
  <authors>
    <author>齋藤 貴仁</author>
    <author>23317599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未収金含まない
補助金
257545203
合併浄化槽抜く
1890000
県単林ぬく
27300000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齋藤 貴仁:</t>
        </r>
        <r>
          <rPr>
            <sz val="9"/>
            <color indexed="81"/>
            <rFont val="ＭＳ Ｐゴシック"/>
            <family val="3"/>
            <charset val="128"/>
          </rPr>
          <t xml:space="preserve">
ｸﾗﾌﾞﾊｳｽ
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老人福祉施設入所保護措置費委託金67258
地域活動支援ｾﾝﾀｰ運営事業費　1442699</t>
        </r>
      </text>
    </comment>
    <comment ref="K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純行政コスト 金額 ＝ 
純資産変動計算書 純行政コストの合計
　○：一致　　×：不一致
</t>
        </r>
      </text>
    </comment>
    <comment ref="K8" authorId="1" shapeId="0">
      <text>
        <r>
          <rPr>
            <sz val="9"/>
            <color indexed="81"/>
            <rFont val="ＭＳ Ｐゴシック"/>
            <family val="3"/>
            <charset val="128"/>
          </rPr>
          <t>【チェック】
有形固定資産等の増加 金額 ＝ 
純資産変動計算書 有形固定資産等の増加 固定資産等形成分
　○：一致　　×：不一致</t>
        </r>
      </text>
    </comment>
    <comment ref="K9" authorId="1" shapeId="0">
      <text>
        <r>
          <rPr>
            <sz val="9"/>
            <color indexed="81"/>
            <rFont val="ＭＳ Ｐゴシック"/>
            <family val="3"/>
            <charset val="128"/>
          </rPr>
          <t>【チェック】
貸付金・基金等の増加 金額 ＝ 
純資産変動計算書 貸付金・基金等の増加 固定資産等形成分
　○：一致　　×：不一致</t>
        </r>
      </text>
    </comment>
    <comment ref="K10" authorId="1" shapeId="0">
      <text>
        <r>
          <rPr>
            <sz val="9"/>
            <color indexed="81"/>
            <rFont val="ＭＳ Ｐゴシック"/>
            <family val="3"/>
            <charset val="128"/>
          </rPr>
          <t>【チェック】
その他 金額 ＝ 
純資産変動計算書 その他の合計
　○：一致
　×：不一致</t>
        </r>
      </text>
    </comment>
  </commentList>
</comments>
</file>

<file path=xl/comments12.xml><?xml version="1.0" encoding="utf-8"?>
<comments xmlns="http://schemas.openxmlformats.org/spreadsheetml/2006/main">
  <authors>
    <author>(株)日立製作所</author>
  </authors>
  <commentList>
    <comment ref="E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本年度末残高：合計　＝
資金収支計算書　本年度末残高
　○：一致
　×：不一致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合計：合計（貸借対照表計上額）　＝
貸借対照表基金合計
　○：一致
　×：不一致</t>
        </r>
      </text>
    </comment>
  </commentList>
</comments>
</file>

<file path=xl/comments3.xml><?xml version="1.0" encoding="utf-8"?>
<comments xmlns="http://schemas.openxmlformats.org/spreadsheetml/2006/main">
  <authors>
    <author>23317599</author>
  </authors>
  <commentList>
    <comment ref="F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長期貸付金 貸借対照表計上額：合計 ＝ 
貸借対照表 長期貸付金
　○：一致
　×：不一致</t>
        </r>
      </text>
    </comment>
    <comment ref="H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短期貸付金 貸借対照表計上額：合計 ＝ 
貸借対照表 短期貸付金
　○：一致
　×：不一致</t>
        </r>
      </text>
    </comment>
  </commentList>
</comments>
</file>

<file path=xl/comments4.xml><?xml version="1.0" encoding="utf-8"?>
<comments xmlns="http://schemas.openxmlformats.org/spreadsheetml/2006/main">
  <authors>
    <author>23317599</author>
  </authors>
  <commentList>
    <comment ref="F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貸借対照表計上額：合計 ＝ 
貸借対照表 長期延滞債権
　○：一致
　×：不一致</t>
        </r>
      </text>
    </comment>
  </commentList>
</comments>
</file>

<file path=xl/comments5.xml><?xml version="1.0" encoding="utf-8"?>
<comments xmlns="http://schemas.openxmlformats.org/spreadsheetml/2006/main">
  <authors>
    <author>23317599</author>
  </authors>
  <commentList>
    <comment ref="F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貸借対照表計上額：合計 ＝ 
貸借対照表 未収金
　○：一致
　×：不一致 </t>
        </r>
      </text>
    </comment>
  </commentList>
</comments>
</file>

<file path=xl/comments6.xml><?xml version="1.0" encoding="utf-8"?>
<comments xmlns="http://schemas.openxmlformats.org/spreadsheetml/2006/main">
  <authors>
    <author>23317599</author>
    <author>齋藤 貴仁</author>
  </authors>
  <commentList>
    <comment ref="G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（地方債残高：合計 －　
　うち1年内償還予定：合計　＝ 
貸借対照表 固定負債 地方債
　○：一致
　×：不一致</t>
        </r>
      </text>
    </comment>
    <comment ref="J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うち1年内償還予定：合計 ＝ 
貸借対照表 流動負債 1年内償還予定地方債
　○：一致
　×：不一致</t>
        </r>
      </text>
    </comment>
    <comment ref="C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端数調整+1
</t>
        </r>
      </text>
    </comment>
    <comment ref="E15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端数調整+1
</t>
        </r>
      </text>
    </comment>
  </commentList>
</comments>
</file>

<file path=xl/comments7.xml><?xml version="1.0" encoding="utf-8"?>
<comments xmlns="http://schemas.openxmlformats.org/spreadsheetml/2006/main">
  <authors>
    <author>23317599</author>
    <author>齋藤 貴仁</author>
  </authors>
  <commentList>
    <comment ref="O4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 ＝ 
貸借対照表 固定負債 地方債 ＋ 
流動負債 1年内償還予定地方債
　○：一致
　×：不一致</t>
        </r>
      </text>
    </comment>
    <comment ref="D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端数調整+1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0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地方債残高：１年超～20年超までの合計 ＝ 
貸借対照表 固定負債 地方債
　○：一致
　×：不一致</t>
        </r>
      </text>
    </comment>
    <comment ref="Q10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地方債残高：１年以内 ＝ 
貸借対照表 流動負債 1年内償還予定地方債
　○：一致
　×：不一致</t>
        </r>
      </text>
    </comment>
    <comment ref="I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端数調整+1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(株)日立製作所</author>
  </authors>
  <commentList>
    <comment ref="K5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各引当金の本年度末残高　＝
貸借対照表　各引当金
　○：一致
　×：不一致</t>
        </r>
      </text>
    </comment>
  </commentList>
</comments>
</file>

<file path=xl/comments9.xml><?xml version="1.0" encoding="utf-8"?>
<comments xmlns="http://schemas.openxmlformats.org/spreadsheetml/2006/main">
  <authors>
    <author>23317599</author>
    <author>齋藤 貴仁</author>
  </authors>
  <commentLis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金額：合計 ＝ 
行政コスト計算書 補助金等
　○：一致
　×：不一致</t>
        </r>
      </text>
    </comment>
    <comment ref="G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端数調整+1
</t>
        </r>
      </text>
    </comment>
  </commentList>
</comments>
</file>

<file path=xl/sharedStrings.xml><?xml version="1.0" encoding="utf-8"?>
<sst xmlns="http://schemas.openxmlformats.org/spreadsheetml/2006/main" count="1018" uniqueCount="637">
  <si>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</si>
  <si>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</si>
  <si>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</si>
  <si>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</si>
  <si>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</si>
  <si>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</si>
  <si>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</si>
  <si>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</si>
  <si>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</si>
  <si>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区分</t>
    <rPh sb="0" eb="2">
      <t>クブン</t>
    </rPh>
    <phoneticPr fontId="8"/>
  </si>
  <si>
    <t>合計</t>
    <rPh sb="0" eb="2">
      <t>ゴウケイ</t>
    </rPh>
    <phoneticPr fontId="8"/>
  </si>
  <si>
    <t>③投資及び出資金の明細</t>
    <phoneticPr fontId="8"/>
  </si>
  <si>
    <t>市場価格のあるもの</t>
    <rPh sb="0" eb="2">
      <t>シジョウ</t>
    </rPh>
    <rPh sb="2" eb="4">
      <t>カカク</t>
    </rPh>
    <phoneticPr fontId="8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</si>
  <si>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</si>
  <si>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</si>
  <si>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</si>
  <si>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</si>
  <si>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</si>
  <si>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8"/>
  </si>
  <si>
    <t>評価差額
（C）－（E)
（F)</t>
    <rPh sb="0" eb="2">
      <t>ヒョウカ</t>
    </rPh>
    <rPh sb="2" eb="4">
      <t>サガク</t>
    </rPh>
    <phoneticPr fontId="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</si>
  <si>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8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</si>
  <si>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</si>
  <si>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</si>
  <si>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</si>
  <si>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</si>
  <si>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</si>
  <si>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</si>
  <si>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</si>
  <si>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8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</si>
  <si>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8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</si>
  <si>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</si>
  <si>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8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</si>
  <si>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8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</si>
  <si>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</si>
  <si>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</si>
  <si>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8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</si>
  <si>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</si>
  <si>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</si>
  <si>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</si>
  <si>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8"/>
  </si>
  <si>
    <t>地方公営事業</t>
    <rPh sb="0" eb="2">
      <t>チホウ</t>
    </rPh>
    <rPh sb="2" eb="4">
      <t>コウエイ</t>
    </rPh>
    <rPh sb="4" eb="6">
      <t>ジギョウ</t>
    </rPh>
    <phoneticPr fontId="8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</si>
  <si>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</si>
  <si>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8"/>
  </si>
  <si>
    <t>地方三公社</t>
    <rPh sb="0" eb="2">
      <t>チホウ</t>
    </rPh>
    <rPh sb="2" eb="5">
      <t>サンコウシャ</t>
    </rPh>
    <phoneticPr fontId="8"/>
  </si>
  <si>
    <t>第三セクター等</t>
    <rPh sb="0" eb="1">
      <t>ダイ</t>
    </rPh>
    <rPh sb="1" eb="2">
      <t>サン</t>
    </rPh>
    <rPh sb="6" eb="7">
      <t>ナド</t>
    </rPh>
    <phoneticPr fontId="8"/>
  </si>
  <si>
    <t>その他の貸付金</t>
    <rPh sb="2" eb="3">
      <t>タ</t>
    </rPh>
    <rPh sb="4" eb="7">
      <t>カシツケキン</t>
    </rPh>
    <phoneticPr fontId="8"/>
  </si>
  <si>
    <t>⑤貸付金の明細</t>
    <phoneticPr fontId="8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</si>
  <si>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8"/>
  </si>
  <si>
    <t>⑦未収金の明細</t>
    <rPh sb="1" eb="4">
      <t>ミシュウキン</t>
    </rPh>
    <rPh sb="5" eb="7">
      <t>メイサイ</t>
    </rPh>
    <phoneticPr fontId="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</si>
  <si>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</si>
  <si>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</si>
  <si>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</si>
  <si>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</si>
  <si>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小計</t>
    <rPh sb="0" eb="2">
      <t>ショウケイ</t>
    </rPh>
    <phoneticPr fontId="8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</si>
  <si>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</si>
  <si>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8"/>
  </si>
  <si>
    <t>その他の未収金</t>
    <rPh sb="2" eb="3">
      <t>タ</t>
    </rPh>
    <rPh sb="4" eb="7">
      <t>ミシュウキン</t>
    </rPh>
    <phoneticPr fontId="8"/>
  </si>
  <si>
    <t>（２）負債項目の明細</t>
    <rPh sb="3" eb="5">
      <t>フサイ</t>
    </rPh>
    <rPh sb="5" eb="7">
      <t>コウモク</t>
    </rPh>
    <rPh sb="8" eb="10">
      <t>メイサイ</t>
    </rPh>
    <phoneticPr fontId="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</si>
  <si>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8"/>
  </si>
  <si>
    <t>地方債残高</t>
    <rPh sb="0" eb="3">
      <t>チホウサイ</t>
    </rPh>
    <rPh sb="3" eb="5">
      <t>ザンダカ</t>
    </rPh>
    <phoneticPr fontId="9"/>
  </si>
  <si>
    <t>政府資金</t>
    <rPh sb="0" eb="2">
      <t>セイフ</t>
    </rPh>
    <rPh sb="2" eb="4">
      <t>シキン</t>
    </rPh>
    <phoneticPr fontId="9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</si>
  <si>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9"/>
  </si>
  <si>
    <t>市中銀行</t>
    <rPh sb="0" eb="2">
      <t>シチュウ</t>
    </rPh>
    <rPh sb="2" eb="4">
      <t>ギンコウ</t>
    </rPh>
    <phoneticPr fontId="9"/>
  </si>
  <si>
    <t>その他の
金融機関</t>
    <rPh sb="2" eb="3">
      <t>タ</t>
    </rPh>
    <rPh sb="5" eb="7">
      <t>キンユウ</t>
    </rPh>
    <rPh sb="7" eb="9">
      <t>キカン</t>
    </rPh>
    <phoneticPr fontId="9"/>
  </si>
  <si>
    <t>市場公募債</t>
    <rPh sb="0" eb="2">
      <t>シジョウ</t>
    </rPh>
    <rPh sb="2" eb="5">
      <t>コウボサイ</t>
    </rPh>
    <phoneticPr fontId="9"/>
  </si>
  <si>
    <t>その他</t>
    <rPh sb="2" eb="3">
      <t>タ</t>
    </rPh>
    <phoneticPr fontId="9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</si>
  <si>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</si>
  <si>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</si>
  <si>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</si>
  <si>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8"/>
  </si>
  <si>
    <t>　　一般公共事業</t>
    <rPh sb="2" eb="4">
      <t>イッパン</t>
    </rPh>
    <rPh sb="4" eb="6">
      <t>コウキョウ</t>
    </rPh>
    <rPh sb="6" eb="8">
      <t>ジギョウ</t>
    </rPh>
    <phoneticPr fontId="8"/>
  </si>
  <si>
    <t>　　公営住宅建設</t>
    <rPh sb="2" eb="4">
      <t>コウエイ</t>
    </rPh>
    <rPh sb="4" eb="6">
      <t>ジュウタク</t>
    </rPh>
    <rPh sb="6" eb="8">
      <t>ケンセツ</t>
    </rPh>
    <phoneticPr fontId="8"/>
  </si>
  <si>
    <t>　　災害復旧</t>
    <rPh sb="2" eb="4">
      <t>サイガイ</t>
    </rPh>
    <rPh sb="4" eb="6">
      <t>フッキュウ</t>
    </rPh>
    <phoneticPr fontId="8"/>
  </si>
  <si>
    <t>　　教育・福祉施設</t>
    <rPh sb="2" eb="4">
      <t>キョウイク</t>
    </rPh>
    <rPh sb="5" eb="7">
      <t>フクシ</t>
    </rPh>
    <rPh sb="7" eb="9">
      <t>シセツ</t>
    </rPh>
    <phoneticPr fontId="8"/>
  </si>
  <si>
    <t>　　一般単独事業</t>
    <rPh sb="2" eb="4">
      <t>イッパン</t>
    </rPh>
    <rPh sb="4" eb="6">
      <t>タンドク</t>
    </rPh>
    <rPh sb="6" eb="8">
      <t>ジギョウ</t>
    </rPh>
    <phoneticPr fontId="8"/>
  </si>
  <si>
    <t>　　その他</t>
    <rPh sb="4" eb="5">
      <t>ホカ</t>
    </rPh>
    <phoneticPr fontId="8"/>
  </si>
  <si>
    <t>【特別分】</t>
    <rPh sb="1" eb="3">
      <t>トクベツ</t>
    </rPh>
    <rPh sb="3" eb="4">
      <t>ブン</t>
    </rPh>
    <phoneticPr fontId="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</si>
  <si>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0"/>
  </si>
  <si>
    <t>　　減税補てん債</t>
    <rPh sb="2" eb="4">
      <t>ゲンゼイ</t>
    </rPh>
    <rPh sb="4" eb="5">
      <t>ホ</t>
    </rPh>
    <rPh sb="7" eb="8">
      <t>サイ</t>
    </rPh>
    <phoneticPr fontId="10"/>
  </si>
  <si>
    <t>　　退職手当債</t>
    <rPh sb="2" eb="4">
      <t>タイショク</t>
    </rPh>
    <rPh sb="4" eb="6">
      <t>テアテ</t>
    </rPh>
    <rPh sb="6" eb="7">
      <t>サイ</t>
    </rPh>
    <phoneticPr fontId="10"/>
  </si>
  <si>
    <t>　　その他</t>
    <rPh sb="4" eb="5">
      <t>タ</t>
    </rPh>
    <phoneticPr fontId="10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</si>
  <si>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</si>
  <si>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9"/>
  </si>
  <si>
    <t>1.5％超
2.0％以下</t>
    <rPh sb="4" eb="5">
      <t>チョウ</t>
    </rPh>
    <rPh sb="10" eb="12">
      <t>イカ</t>
    </rPh>
    <phoneticPr fontId="9"/>
  </si>
  <si>
    <t>2.0％超
2.5％以下</t>
    <rPh sb="4" eb="5">
      <t>チョウ</t>
    </rPh>
    <rPh sb="10" eb="12">
      <t>イカ</t>
    </rPh>
    <phoneticPr fontId="9"/>
  </si>
  <si>
    <t>2.5％超
3.0％以下</t>
    <rPh sb="4" eb="5">
      <t>チョウ</t>
    </rPh>
    <rPh sb="10" eb="12">
      <t>イカ</t>
    </rPh>
    <phoneticPr fontId="9"/>
  </si>
  <si>
    <t>3.0％超
3.5％以下</t>
    <rPh sb="4" eb="5">
      <t>チョウ</t>
    </rPh>
    <rPh sb="10" eb="12">
      <t>イカ</t>
    </rPh>
    <phoneticPr fontId="9"/>
  </si>
  <si>
    <t>3.5％超
4.0％以下</t>
    <rPh sb="4" eb="5">
      <t>チョウ</t>
    </rPh>
    <rPh sb="10" eb="12">
      <t>イカ</t>
    </rPh>
    <phoneticPr fontId="9"/>
  </si>
  <si>
    <t>4.0％超</t>
    <rPh sb="4" eb="5">
      <t>チョウ</t>
    </rPh>
    <phoneticPr fontId="9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</si>
  <si>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9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</si>
  <si>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</si>
  <si>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</si>
  <si>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</si>
  <si>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</si>
  <si>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</si>
  <si>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</si>
  <si>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</si>
  <si>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</si>
  <si>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</si>
  <si>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</si>
  <si>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</si>
  <si>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9"/>
  </si>
  <si>
    <t>契約条項の概要</t>
    <rPh sb="0" eb="2">
      <t>ケイヤク</t>
    </rPh>
    <rPh sb="2" eb="4">
      <t>ジョウコウ</t>
    </rPh>
    <rPh sb="5" eb="7">
      <t>ガイヨウ</t>
    </rPh>
    <phoneticPr fontId="9"/>
  </si>
  <si>
    <t>⑤引当金の明細</t>
    <rPh sb="1" eb="4">
      <t>ヒキアテキン</t>
    </rPh>
    <rPh sb="5" eb="7">
      <t>メイサイ</t>
    </rPh>
    <phoneticPr fontId="8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</si>
  <si>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</si>
  <si>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</si>
  <si>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</si>
  <si>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</si>
  <si>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</si>
  <si>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8"/>
  </si>
  <si>
    <t>その他</t>
    <rPh sb="2" eb="3">
      <t>タ</t>
    </rPh>
    <phoneticPr fontId="8"/>
  </si>
  <si>
    <t>金額</t>
    <rPh sb="0" eb="2">
      <t>キンガク</t>
    </rPh>
    <phoneticPr fontId="8"/>
  </si>
  <si>
    <t>計</t>
    <rPh sb="0" eb="1">
      <t>ケイ</t>
    </rPh>
    <phoneticPr fontId="8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</si>
  <si>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8"/>
  </si>
  <si>
    <t>（１）財源の明細</t>
    <rPh sb="3" eb="5">
      <t>ザイゲン</t>
    </rPh>
    <rPh sb="6" eb="8">
      <t>メイサイ</t>
    </rPh>
    <phoneticPr fontId="8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</si>
  <si>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</si>
  <si>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</si>
  <si>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小計</t>
    <rPh sb="0" eb="2">
      <t>ショウケイ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</si>
  <si>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8"/>
  </si>
  <si>
    <t>内訳</t>
    <rPh sb="0" eb="2">
      <t>ウチワケ</t>
    </rPh>
    <phoneticPr fontId="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</si>
  <si>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8"/>
  </si>
  <si>
    <t>地方債</t>
    <rPh sb="0" eb="3">
      <t>チホウサイ</t>
    </rPh>
    <phoneticPr fontId="8"/>
  </si>
  <si>
    <t>税収等</t>
    <rPh sb="0" eb="3">
      <t>ゼイシュウナド</t>
    </rPh>
    <phoneticPr fontId="8"/>
  </si>
  <si>
    <t>その他</t>
    <rPh sb="2" eb="3">
      <t>ホカ</t>
    </rPh>
    <phoneticPr fontId="8"/>
  </si>
  <si>
    <t>純行政コスト</t>
    <rPh sb="0" eb="1">
      <t>ジュン</t>
    </rPh>
    <rPh sb="1" eb="3">
      <t>ギョウセイ</t>
    </rPh>
    <phoneticPr fontId="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</si>
  <si>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</si>
  <si>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8"/>
  </si>
  <si>
    <t>（１）資金の明細</t>
    <rPh sb="3" eb="5">
      <t>シキン</t>
    </rPh>
    <rPh sb="6" eb="8">
      <t>メイサイ</t>
    </rPh>
    <phoneticPr fontId="8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</si>
  <si>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8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</si>
  <si>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8"/>
  </si>
  <si>
    <t>貸借対照表
投資および出資金</t>
    <rPh sb="0" eb="2">
      <t>タイシャク</t>
    </rPh>
    <rPh sb="2" eb="5">
      <t>タイショウヒョウ</t>
    </rPh>
    <rPh sb="6" eb="8">
      <t>トウシ</t>
    </rPh>
    <rPh sb="11" eb="14">
      <t>シュッシキン</t>
    </rPh>
    <phoneticPr fontId="3"/>
  </si>
  <si>
    <t>判定
(貸借対照表
計上額)</t>
    <rPh sb="0" eb="2">
      <t>ハンテイ</t>
    </rPh>
    <phoneticPr fontId="3"/>
  </si>
  <si>
    <t>貸借対照表
長期貸付金</t>
    <rPh sb="0" eb="2">
      <t>タイシャク</t>
    </rPh>
    <rPh sb="2" eb="5">
      <t>タイショウヒョウ</t>
    </rPh>
    <rPh sb="6" eb="8">
      <t>チョウキ</t>
    </rPh>
    <rPh sb="8" eb="10">
      <t>カシツケ</t>
    </rPh>
    <rPh sb="10" eb="11">
      <t>キン</t>
    </rPh>
    <phoneticPr fontId="3"/>
  </si>
  <si>
    <t>判定
(長期貸付金
貸借対照表計上額)</t>
    <rPh sb="0" eb="2">
      <t>ハンテイ</t>
    </rPh>
    <phoneticPr fontId="3"/>
  </si>
  <si>
    <t>判定
(短期貸付金
貸借対照表計上額)</t>
    <rPh sb="0" eb="2">
      <t>ハンテイ</t>
    </rPh>
    <phoneticPr fontId="3"/>
  </si>
  <si>
    <t>貸借対照表
短期貸付金</t>
    <phoneticPr fontId="3"/>
  </si>
  <si>
    <t>貸借対照表
長期延滞債権</t>
    <rPh sb="0" eb="2">
      <t>タイシャク</t>
    </rPh>
    <rPh sb="2" eb="5">
      <t>タイショウヒョウ</t>
    </rPh>
    <phoneticPr fontId="3"/>
  </si>
  <si>
    <t>貸借対照表
未収金</t>
    <rPh sb="0" eb="2">
      <t>タイシャク</t>
    </rPh>
    <rPh sb="2" eb="5">
      <t>タイショウヒョウ</t>
    </rPh>
    <rPh sb="6" eb="9">
      <t>ミシュウキン</t>
    </rPh>
    <phoneticPr fontId="3"/>
  </si>
  <si>
    <t>貸借対照表
固定負債
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3"/>
  </si>
  <si>
    <t>貸借対照表
流動負債
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rPh sb="12" eb="14">
      <t>ネンナイ</t>
    </rPh>
    <rPh sb="14" eb="16">
      <t>ショウカン</t>
    </rPh>
    <rPh sb="16" eb="18">
      <t>ヨテイ</t>
    </rPh>
    <rPh sb="18" eb="21">
      <t>チホウサイ</t>
    </rPh>
    <phoneticPr fontId="3"/>
  </si>
  <si>
    <t>貸借対照表
固定負債 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3"/>
  </si>
  <si>
    <t>貸借対照表
流動負債 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phoneticPr fontId="3"/>
  </si>
  <si>
    <t>貸借対照表
固定負債 地方債 ＋
流動負債 1年内償還予定地方債</t>
    <rPh sb="6" eb="8">
      <t>コテイ</t>
    </rPh>
    <rPh sb="8" eb="10">
      <t>フサイ</t>
    </rPh>
    <rPh sb="11" eb="14">
      <t>チホウサイ</t>
    </rPh>
    <phoneticPr fontId="3"/>
  </si>
  <si>
    <t>判定
(地方債残高)</t>
    <rPh sb="0" eb="2">
      <t>ハンテイ</t>
    </rPh>
    <phoneticPr fontId="3"/>
  </si>
  <si>
    <t>判定
(本年度末残高)</t>
    <rPh sb="0" eb="2">
      <t>ハンテイ</t>
    </rPh>
    <phoneticPr fontId="3"/>
  </si>
  <si>
    <t>行政コスト計算書
補助金等</t>
    <rPh sb="0" eb="2">
      <t>ギョウセイ</t>
    </rPh>
    <rPh sb="5" eb="8">
      <t>ケイサンショ</t>
    </rPh>
    <rPh sb="9" eb="12">
      <t>ホジョキン</t>
    </rPh>
    <rPh sb="12" eb="13">
      <t>ナド</t>
    </rPh>
    <phoneticPr fontId="3"/>
  </si>
  <si>
    <t>判定
(金額)</t>
    <rPh sb="0" eb="2">
      <t>ハンテイ</t>
    </rPh>
    <rPh sb="4" eb="6">
      <t>キンガク</t>
    </rPh>
    <phoneticPr fontId="3"/>
  </si>
  <si>
    <t>純資産変動計算書
財源</t>
    <rPh sb="0" eb="3">
      <t>ジュンシサン</t>
    </rPh>
    <rPh sb="3" eb="5">
      <t>ヘンドウ</t>
    </rPh>
    <rPh sb="5" eb="8">
      <t>ケイサンショ</t>
    </rPh>
    <rPh sb="9" eb="11">
      <t>ザイゲン</t>
    </rPh>
    <phoneticPr fontId="3"/>
  </si>
  <si>
    <t>判定
(一般会計
金額)</t>
    <rPh sb="0" eb="2">
      <t>ハンテイ</t>
    </rPh>
    <rPh sb="4" eb="6">
      <t>イッパン</t>
    </rPh>
    <rPh sb="6" eb="8">
      <t>カイケイ</t>
    </rPh>
    <rPh sb="9" eb="11">
      <t>キンガク</t>
    </rPh>
    <phoneticPr fontId="3"/>
  </si>
  <si>
    <t>純資産変動計算書
税収等</t>
    <rPh sb="0" eb="3">
      <t>ジュンシサン</t>
    </rPh>
    <rPh sb="3" eb="5">
      <t>ヘンドウ</t>
    </rPh>
    <rPh sb="5" eb="8">
      <t>ケイサンショ</t>
    </rPh>
    <phoneticPr fontId="3"/>
  </si>
  <si>
    <t>判定
(税収等
金額)</t>
    <rPh sb="0" eb="2">
      <t>ハンテイ</t>
    </rPh>
    <rPh sb="4" eb="6">
      <t>ゼイシュウ</t>
    </rPh>
    <rPh sb="6" eb="7">
      <t>トウ</t>
    </rPh>
    <rPh sb="8" eb="10">
      <t>キンガク</t>
    </rPh>
    <phoneticPr fontId="3"/>
  </si>
  <si>
    <t>判定
(国県等補助金
金額)</t>
    <rPh sb="0" eb="2">
      <t>ハンテイ</t>
    </rPh>
    <rPh sb="4" eb="5">
      <t>クニ</t>
    </rPh>
    <rPh sb="5" eb="7">
      <t>ケンナド</t>
    </rPh>
    <rPh sb="7" eb="10">
      <t>ホジョキン</t>
    </rPh>
    <rPh sb="11" eb="13">
      <t>キンガク</t>
    </rPh>
    <phoneticPr fontId="3"/>
  </si>
  <si>
    <t>純資産変動計算書
国県等補助金</t>
    <rPh sb="0" eb="3">
      <t>ジュンシサン</t>
    </rPh>
    <rPh sb="3" eb="5">
      <t>ヘンドウ</t>
    </rPh>
    <rPh sb="5" eb="8">
      <t>ケイサンショ</t>
    </rPh>
    <rPh sb="9" eb="10">
      <t>コク</t>
    </rPh>
    <rPh sb="10" eb="12">
      <t>ケンナド</t>
    </rPh>
    <rPh sb="12" eb="15">
      <t>ホジョキン</t>
    </rPh>
    <phoneticPr fontId="3"/>
  </si>
  <si>
    <t>純資産変動計算書
純行政コストの合計</t>
    <rPh sb="0" eb="3">
      <t>ジュンシサン</t>
    </rPh>
    <rPh sb="3" eb="5">
      <t>ヘンドウ</t>
    </rPh>
    <rPh sb="5" eb="8">
      <t>ケイサンショ</t>
    </rPh>
    <rPh sb="9" eb="10">
      <t>ジュン</t>
    </rPh>
    <rPh sb="10" eb="12">
      <t>ギョウセイ</t>
    </rPh>
    <rPh sb="16" eb="18">
      <t>ゴウケイ</t>
    </rPh>
    <phoneticPr fontId="3"/>
  </si>
  <si>
    <t>純資産変動計算書
有形固定資産等の増加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3"/>
  </si>
  <si>
    <t>純資産変動計算書
貸付金・基金等の増加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3"/>
  </si>
  <si>
    <t>純資産変動計算書
その他の合計</t>
    <rPh sb="0" eb="3">
      <t>ジュンシサン</t>
    </rPh>
    <rPh sb="3" eb="5">
      <t>ヘンドウ</t>
    </rPh>
    <rPh sb="5" eb="8">
      <t>ケイサンショ</t>
    </rPh>
    <rPh sb="11" eb="12">
      <t>タ</t>
    </rPh>
    <rPh sb="13" eb="15">
      <t>ゴウケイ</t>
    </rPh>
    <phoneticPr fontId="3"/>
  </si>
  <si>
    <t>判定
(貸借対照表計上額)</t>
    <rPh sb="0" eb="2">
      <t>ハンテイ</t>
    </rPh>
    <phoneticPr fontId="3"/>
  </si>
  <si>
    <t>判定
(地方債残高)</t>
    <rPh sb="0" eb="2">
      <t>ハンテイ</t>
    </rPh>
    <rPh sb="4" eb="7">
      <t>チホウサイ</t>
    </rPh>
    <rPh sb="7" eb="9">
      <t>ザンダカ</t>
    </rPh>
    <phoneticPr fontId="3"/>
  </si>
  <si>
    <t>判定
(うち1年内
償還予定)</t>
    <rPh sb="0" eb="2">
      <t>ハンテイ</t>
    </rPh>
    <rPh sb="7" eb="9">
      <t>ネンナイ</t>
    </rPh>
    <rPh sb="10" eb="12">
      <t>ショウカン</t>
    </rPh>
    <rPh sb="12" eb="14">
      <t>ヨテイ</t>
    </rPh>
    <phoneticPr fontId="3"/>
  </si>
  <si>
    <t>４．資金収支計算書の内容に関する明細</t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</si>
  <si>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8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</si>
  <si>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</si>
  <si>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</si>
  <si>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</si>
  <si>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貸借対照表
固定資産　基金</t>
    <rPh sb="0" eb="2">
      <t>タイシャク</t>
    </rPh>
    <rPh sb="2" eb="5">
      <t>タイショウヒョウ</t>
    </rPh>
    <rPh sb="6" eb="8">
      <t>コテイ</t>
    </rPh>
    <rPh sb="8" eb="10">
      <t>シサン</t>
    </rPh>
    <rPh sb="11" eb="13">
      <t>キキン</t>
    </rPh>
    <phoneticPr fontId="3"/>
  </si>
  <si>
    <t>貸借対照表
流動資産　基金</t>
    <rPh sb="0" eb="2">
      <t>タイシャク</t>
    </rPh>
    <rPh sb="2" eb="5">
      <t>タイショウヒョウ</t>
    </rPh>
    <rPh sb="6" eb="8">
      <t>リュウドウ</t>
    </rPh>
    <rPh sb="8" eb="10">
      <t>シサン</t>
    </rPh>
    <rPh sb="11" eb="13">
      <t>キキン</t>
    </rPh>
    <phoneticPr fontId="3"/>
  </si>
  <si>
    <t>判定</t>
    <rPh sb="0" eb="2">
      <t>ハンテイ</t>
    </rPh>
    <phoneticPr fontId="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</si>
  <si>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</si>
  <si>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貸借対照表
基金合計</t>
    <rPh sb="0" eb="2">
      <t>タイシャク</t>
    </rPh>
    <rPh sb="2" eb="5">
      <t>タイショウヒョウ</t>
    </rPh>
    <rPh sb="6" eb="8">
      <t>キキン</t>
    </rPh>
    <rPh sb="8" eb="10">
      <t>ゴウケイ</t>
    </rPh>
    <phoneticPr fontId="3"/>
  </si>
  <si>
    <t>固定資産</t>
    <rPh sb="0" eb="2">
      <t>コテイ</t>
    </rPh>
    <rPh sb="2" eb="4">
      <t>シサン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</si>
  <si>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</si>
  <si>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</si>
  <si>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流動資産</t>
    <rPh sb="0" eb="2">
      <t>リュウドウ</t>
    </rPh>
    <rPh sb="2" eb="4">
      <t>シサン</t>
    </rPh>
    <phoneticPr fontId="3"/>
  </si>
  <si>
    <t>固定負債</t>
    <rPh sb="0" eb="2">
      <t>コテイ</t>
    </rPh>
    <rPh sb="2" eb="4">
      <t>フサイ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</si>
  <si>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</si>
  <si>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3"/>
  </si>
  <si>
    <t>流動負債</t>
    <rPh sb="0" eb="2">
      <t>リュウドウ</t>
    </rPh>
    <rPh sb="2" eb="4">
      <t>フサイ</t>
    </rPh>
    <phoneticPr fontId="3"/>
  </si>
  <si>
    <t>賞与等引当金</t>
    <rPh sb="0" eb="3">
      <t>ショウヨトウ</t>
    </rPh>
    <rPh sb="3" eb="5">
      <t>ヒキアテ</t>
    </rPh>
    <rPh sb="5" eb="6">
      <t>キン</t>
    </rPh>
    <phoneticPr fontId="3"/>
  </si>
  <si>
    <t>貸借対照表
各引当金　金額</t>
    <rPh sb="0" eb="2">
      <t>タイシャク</t>
    </rPh>
    <rPh sb="2" eb="5">
      <t>タイショウヒョウ</t>
    </rPh>
    <rPh sb="6" eb="7">
      <t>カク</t>
    </rPh>
    <rPh sb="7" eb="9">
      <t>ヒキアテ</t>
    </rPh>
    <rPh sb="9" eb="10">
      <t>キン</t>
    </rPh>
    <rPh sb="11" eb="13">
      <t>キンガク</t>
    </rPh>
    <phoneticPr fontId="3"/>
  </si>
  <si>
    <t>資金収支計算書
本年度末資金残高</t>
    <rPh sb="0" eb="2">
      <t>シキン</t>
    </rPh>
    <rPh sb="2" eb="4">
      <t>シュウシ</t>
    </rPh>
    <rPh sb="4" eb="7">
      <t>ケイサンショ</t>
    </rPh>
    <rPh sb="8" eb="11">
      <t>ホンネンド</t>
    </rPh>
    <rPh sb="11" eb="12">
      <t>マツ</t>
    </rPh>
    <rPh sb="12" eb="14">
      <t>シキン</t>
    </rPh>
    <rPh sb="14" eb="16">
      <t>ザンダカ</t>
    </rPh>
    <phoneticPr fontId="3"/>
  </si>
  <si>
    <t>判定
（本年度末残高）</t>
    <rPh sb="0" eb="2">
      <t>ハンテイ</t>
    </rPh>
    <rPh sb="4" eb="5">
      <t>ホン</t>
    </rPh>
    <rPh sb="5" eb="8">
      <t>ネンドマツ</t>
    </rPh>
    <rPh sb="8" eb="10">
      <t>ザンダカ</t>
    </rPh>
    <phoneticPr fontId="3"/>
  </si>
  <si>
    <t>合計行開始</t>
  </si>
  <si>
    <t>合計行開始</t>
    <phoneticPr fontId="3"/>
  </si>
  <si>
    <t>合計行終了</t>
    <rPh sb="3" eb="5">
      <t>シュウリョウ</t>
    </rPh>
    <phoneticPr fontId="3"/>
  </si>
  <si>
    <t>合計行終了</t>
    <rPh sb="3" eb="5">
      <t>シュウリョウ</t>
    </rPh>
    <phoneticPr fontId="3"/>
  </si>
  <si>
    <t>合計行開始</t>
    <phoneticPr fontId="3"/>
  </si>
  <si>
    <t>合計行開始</t>
    <rPh sb="0" eb="2">
      <t>ゴウケイ</t>
    </rPh>
    <rPh sb="2" eb="3">
      <t>ギョウ</t>
    </rPh>
    <rPh sb="3" eb="5">
      <t>カイシ</t>
    </rPh>
    <phoneticPr fontId="3"/>
  </si>
  <si>
    <t>合計行終了</t>
    <rPh sb="0" eb="2">
      <t>ゴウケイ</t>
    </rPh>
    <rPh sb="2" eb="3">
      <t>ギョウ</t>
    </rPh>
    <rPh sb="3" eb="5">
      <t>シュウリョウ</t>
    </rPh>
    <phoneticPr fontId="3"/>
  </si>
  <si>
    <t>-</t>
    <phoneticPr fontId="3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</si>
  <si>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</si>
  <si>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8"/>
  </si>
  <si>
    <t>（１）補助金等の明細</t>
    <rPh sb="3" eb="7">
      <t>ホジョキンナド</t>
    </rPh>
    <rPh sb="8" eb="10">
      <t>メイサイ</t>
    </rPh>
    <phoneticPr fontId="28"/>
  </si>
  <si>
    <t>区分</t>
    <rPh sb="0" eb="2">
      <t>クブン</t>
    </rPh>
    <phoneticPr fontId="28"/>
  </si>
  <si>
    <t>名称</t>
    <rPh sb="0" eb="2">
      <t>メイショウ</t>
    </rPh>
    <phoneticPr fontId="28"/>
  </si>
  <si>
    <t>相手先</t>
    <rPh sb="0" eb="3">
      <t>アイテサキ</t>
    </rPh>
    <phoneticPr fontId="28"/>
  </si>
  <si>
    <t>金額</t>
    <rPh sb="0" eb="2">
      <t>キンガク</t>
    </rPh>
    <phoneticPr fontId="28"/>
  </si>
  <si>
    <t>支出目的</t>
    <rPh sb="0" eb="2">
      <t>シシュツ</t>
    </rPh>
    <rPh sb="2" eb="4">
      <t>モクテキ</t>
    </rPh>
    <phoneticPr fontId="28"/>
  </si>
  <si>
    <t>計</t>
    <rPh sb="0" eb="1">
      <t>ケイ</t>
    </rPh>
    <phoneticPr fontId="28"/>
  </si>
  <si>
    <t>合計</t>
    <rPh sb="0" eb="2">
      <t>ゴウケイ</t>
    </rPh>
    <phoneticPr fontId="28"/>
  </si>
  <si>
    <t>国県等補助金</t>
    <phoneticPr fontId="3"/>
  </si>
  <si>
    <t>資本的
補助金</t>
    <phoneticPr fontId="3"/>
  </si>
  <si>
    <t>経常的
補助金</t>
    <phoneticPr fontId="3"/>
  </si>
  <si>
    <t>（単位：円）</t>
    <rPh sb="1" eb="3">
      <t>タンイ</t>
    </rPh>
    <rPh sb="4" eb="5">
      <t>エン</t>
    </rPh>
    <phoneticPr fontId="8"/>
  </si>
  <si>
    <t>（単位：円）</t>
    <rPh sb="1" eb="3">
      <t>タンイ</t>
    </rPh>
    <rPh sb="4" eb="5">
      <t>エン</t>
    </rPh>
    <phoneticPr fontId="20"/>
  </si>
  <si>
    <t>（単位：円）</t>
    <rPh sb="1" eb="3">
      <t>タンイ</t>
    </rPh>
    <rPh sb="4" eb="5">
      <t>エン</t>
    </rPh>
    <phoneticPr fontId="3"/>
  </si>
  <si>
    <t>（単位：円）</t>
    <rPh sb="4" eb="5">
      <t>エン</t>
    </rPh>
    <phoneticPr fontId="3"/>
  </si>
  <si>
    <t>―</t>
  </si>
  <si>
    <t>―</t>
    <phoneticPr fontId="3"/>
  </si>
  <si>
    <t>-</t>
    <phoneticPr fontId="3"/>
  </si>
  <si>
    <t>-</t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</si>
  <si>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</si>
  <si>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</si>
  <si>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</si>
  <si>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ふるさとづくり推進基金</t>
    <rPh sb="7" eb="9">
      <t>スイシン</t>
    </rPh>
    <rPh sb="9" eb="11">
      <t>キキン</t>
    </rPh>
    <phoneticPr fontId="3"/>
  </si>
  <si>
    <t>ふるさと創生基金</t>
    <rPh sb="4" eb="6">
      <t>ソウセイ</t>
    </rPh>
    <rPh sb="6" eb="8">
      <t>キキン</t>
    </rPh>
    <phoneticPr fontId="3"/>
  </si>
  <si>
    <t>地域福祉振興基金</t>
    <rPh sb="0" eb="2">
      <t>チイキ</t>
    </rPh>
    <rPh sb="2" eb="4">
      <t>フクシ</t>
    </rPh>
    <rPh sb="4" eb="6">
      <t>シンコウ</t>
    </rPh>
    <rPh sb="6" eb="8">
      <t>キキン</t>
    </rPh>
    <phoneticPr fontId="3"/>
  </si>
  <si>
    <t>高額医療費貸付基金</t>
    <rPh sb="0" eb="2">
      <t>コウガク</t>
    </rPh>
    <rPh sb="2" eb="5">
      <t>イリョウヒ</t>
    </rPh>
    <rPh sb="5" eb="7">
      <t>カシツケ</t>
    </rPh>
    <rPh sb="7" eb="9">
      <t>キキン</t>
    </rPh>
    <phoneticPr fontId="3"/>
  </si>
  <si>
    <t>ふるさと応援基金</t>
    <rPh sb="4" eb="6">
      <t>オウエン</t>
    </rPh>
    <rPh sb="6" eb="8">
      <t>キキン</t>
    </rPh>
    <phoneticPr fontId="3"/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</si>
  <si>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3"/>
  </si>
  <si>
    <t>合併振興基金</t>
    <rPh sb="0" eb="2">
      <t>ガッペイ</t>
    </rPh>
    <rPh sb="2" eb="4">
      <t>シンコウ</t>
    </rPh>
    <rPh sb="4" eb="6">
      <t>キキン</t>
    </rPh>
    <phoneticPr fontId="3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</si>
  <si>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3"/>
  </si>
  <si>
    <t>万場診療所整備運営基金</t>
    <rPh sb="0" eb="2">
      <t>マンバ</t>
    </rPh>
    <rPh sb="2" eb="4">
      <t>シンリョウ</t>
    </rPh>
    <rPh sb="4" eb="5">
      <t>ジョ</t>
    </rPh>
    <rPh sb="5" eb="7">
      <t>セイビ</t>
    </rPh>
    <rPh sb="7" eb="9">
      <t>ウンエイ</t>
    </rPh>
    <rPh sb="9" eb="11">
      <t>キキン</t>
    </rPh>
    <phoneticPr fontId="3"/>
  </si>
  <si>
    <t>地域活性化施設財政調整基金</t>
    <rPh sb="0" eb="2">
      <t>チイキ</t>
    </rPh>
    <rPh sb="2" eb="5">
      <t>カッセイカ</t>
    </rPh>
    <rPh sb="5" eb="7">
      <t>シセツ</t>
    </rPh>
    <rPh sb="7" eb="9">
      <t>ザイセイ</t>
    </rPh>
    <rPh sb="9" eb="11">
      <t>チョウセイ</t>
    </rPh>
    <rPh sb="11" eb="13">
      <t>キキン</t>
    </rPh>
    <phoneticPr fontId="3"/>
  </si>
  <si>
    <t>*出力条件</t>
  </si>
  <si>
    <t>*会計年度 ： H28</t>
  </si>
  <si>
    <t>*出力帳票選択 ： 財務書類</t>
  </si>
  <si>
    <t>*団体区分 ： 一般会計等</t>
  </si>
  <si>
    <t>*団体／会計コード ：</t>
  </si>
  <si>
    <t>*出力範囲 ： 年次</t>
  </si>
  <si>
    <t>貸借対照表</t>
  </si>
  <si>
    <t>（平成２９年３月３１日現在）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</si>
  <si>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</si>
  <si>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</si>
  <si>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</si>
  <si>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</si>
  <si>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</si>
  <si>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</si>
  <si>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</si>
  <si>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</si>
  <si>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</si>
  <si>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</si>
  <si>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</si>
  <si>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</si>
  <si>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</si>
  <si>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</si>
  <si>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</si>
  <si>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</si>
  <si>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</si>
  <si>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</si>
  <si>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-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</si>
  <si>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</si>
  <si>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</si>
  <si>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</si>
  <si>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</si>
  <si>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</si>
  <si>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</si>
  <si>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</si>
  <si>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</si>
  <si>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</si>
  <si>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</si>
  <si>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</si>
  <si>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</si>
  <si>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</si>
  <si>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</si>
  <si>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</si>
  <si>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</si>
  <si>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</si>
  <si>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</si>
  <si>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</si>
  <si>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</si>
  <si>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</si>
  <si>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</si>
  <si>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</si>
  <si>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</si>
  <si>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</si>
  <si>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</si>
  <si>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</si>
  <si>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</si>
  <si>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</si>
  <si>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</si>
  <si>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</si>
  <si>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</si>
  <si>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</si>
  <si>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</si>
  <si>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</si>
  <si>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</si>
  <si>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</si>
  <si>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</si>
  <si>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</si>
  <si>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</si>
  <si>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</si>
  <si>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</si>
  <si>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</si>
  <si>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</si>
  <si>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</si>
  <si>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</si>
  <si>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</si>
  <si>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</si>
  <si>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</si>
  <si>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</si>
  <si>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</si>
  <si>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</si>
  <si>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</si>
  <si>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</si>
  <si>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</si>
  <si>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</si>
  <si>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</si>
  <si>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</si>
  <si>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</si>
  <si>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</si>
  <si>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</si>
  <si>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</si>
  <si>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</si>
  <si>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</si>
  <si>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</si>
  <si>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</si>
  <si>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</si>
  <si>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</si>
  <si>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</si>
  <si>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</si>
  <si>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</si>
  <si>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</si>
  <si>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</si>
  <si>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</si>
  <si>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</si>
  <si>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</si>
  <si>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</si>
  <si>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</si>
  <si>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</si>
  <si>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</si>
  <si>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</si>
  <si>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</si>
  <si>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</si>
  <si>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</si>
  <si>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</si>
  <si>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</si>
  <si>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</si>
  <si>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</si>
  <si>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</si>
  <si>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</si>
  <si>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</si>
  <si>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</si>
  <si>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</si>
  <si>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</si>
  <si>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</si>
  <si>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</si>
  <si>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</si>
  <si>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</si>
  <si>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</si>
  <si>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</si>
  <si>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</si>
  <si>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</si>
  <si>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</si>
  <si>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</si>
  <si>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</si>
  <si>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</si>
  <si>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</si>
  <si>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</si>
  <si>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</si>
  <si>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</si>
  <si>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</si>
  <si>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</si>
  <si>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</si>
  <si>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</si>
  <si>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</si>
  <si>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</si>
  <si>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</si>
  <si>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</si>
  <si>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</si>
  <si>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</si>
  <si>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</si>
  <si>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</si>
  <si>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</si>
  <si>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</si>
  <si>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</si>
  <si>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</si>
  <si>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</si>
  <si>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</si>
  <si>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</si>
  <si>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</si>
  <si>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</si>
  <si>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</si>
  <si>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</si>
  <si>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</si>
  <si>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</si>
  <si>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</si>
  <si>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</si>
  <si>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</si>
  <si>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</si>
  <si>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</si>
  <si>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</si>
  <si>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</si>
  <si>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</si>
  <si>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</si>
  <si>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</si>
  <si>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</si>
  <si>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</si>
  <si>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</si>
  <si>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</si>
  <si>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</si>
  <si>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</si>
  <si>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</si>
  <si>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</si>
  <si>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</si>
  <si>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</si>
  <si>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</si>
  <si>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</si>
  <si>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</si>
  <si>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</si>
  <si>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</si>
  <si>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</si>
  <si>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</si>
  <si>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</si>
  <si>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</si>
  <si>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</si>
  <si>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</si>
  <si>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</si>
  <si>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</si>
  <si>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</si>
  <si>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</si>
  <si>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</si>
  <si>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</si>
  <si>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</si>
  <si>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</si>
  <si>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</si>
  <si>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</si>
  <si>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</si>
  <si>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</si>
  <si>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</si>
  <si>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</si>
  <si>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</si>
  <si>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</si>
  <si>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</si>
  <si>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</si>
  <si>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</si>
  <si>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</si>
  <si>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</si>
  <si>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</si>
  <si>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</si>
  <si>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</si>
  <si>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</si>
  <si>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</si>
  <si>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</si>
  <si>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</si>
  <si>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</si>
  <si>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</si>
  <si>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</si>
  <si>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</si>
  <si>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</si>
  <si>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</si>
  <si>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</si>
  <si>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</si>
  <si>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</si>
  <si>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</si>
  <si>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</si>
  <si>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</si>
  <si>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</si>
  <si>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</si>
  <si>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</si>
  <si>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</si>
  <si>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</si>
  <si>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</si>
  <si>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</si>
  <si>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</si>
  <si>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</si>
  <si>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</si>
  <si>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</si>
  <si>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</si>
  <si>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</si>
  <si>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</si>
  <si>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</si>
  <si>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</si>
  <si>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</si>
  <si>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</si>
  <si>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</si>
  <si>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</si>
  <si>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</si>
  <si>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</si>
  <si>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</si>
  <si>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</si>
  <si>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</si>
  <si>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</si>
  <si>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</si>
  <si>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</si>
  <si>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</si>
  <si>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</si>
  <si>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</si>
  <si>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</si>
  <si>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</si>
  <si>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</si>
  <si>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</si>
  <si>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</si>
  <si>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</si>
  <si>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</si>
  <si>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</si>
  <si>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</si>
  <si>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</si>
  <si>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</si>
  <si>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</si>
  <si>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</si>
  <si>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</si>
  <si>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</si>
  <si>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</si>
  <si>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</si>
  <si>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</si>
  <si>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</si>
  <si>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</si>
  <si>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</si>
  <si>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</si>
  <si>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</si>
  <si>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</si>
  <si>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</si>
  <si>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</si>
  <si>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</si>
  <si>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</si>
  <si>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</si>
  <si>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</si>
  <si>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</si>
  <si>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</si>
  <si>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</si>
  <si>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</si>
  <si>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</si>
  <si>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</si>
  <si>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</si>
  <si>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</si>
  <si>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</si>
  <si>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</si>
  <si>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</si>
  <si>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</si>
  <si>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</si>
  <si>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</si>
  <si>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</si>
  <si>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</si>
  <si>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</si>
  <si>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</si>
  <si>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</si>
  <si>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</si>
  <si>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</si>
  <si>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</si>
  <si>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</si>
  <si>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</si>
  <si>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</si>
  <si>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</si>
  <si>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</si>
  <si>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</si>
  <si>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</si>
  <si>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</si>
  <si>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</si>
  <si>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</si>
  <si>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</si>
  <si>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</si>
  <si>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</si>
  <si>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</si>
  <si>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</si>
  <si>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</si>
  <si>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</si>
  <si>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</si>
  <si>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</si>
  <si>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</si>
  <si>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</si>
  <si>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</si>
  <si>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</si>
  <si>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</si>
  <si>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</si>
  <si>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</si>
  <si>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</si>
  <si>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</si>
  <si>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神流振興合同会社</t>
    <rPh sb="0" eb="2">
      <t>カンナ</t>
    </rPh>
    <rPh sb="2" eb="4">
      <t>シンコウ</t>
    </rPh>
    <rPh sb="4" eb="6">
      <t>ゴウドウ</t>
    </rPh>
    <rPh sb="6" eb="8">
      <t>カイシャ</t>
    </rPh>
    <phoneticPr fontId="3"/>
  </si>
  <si>
    <t>群馬県農業後継者育成基金</t>
    <rPh sb="0" eb="3">
      <t>グンマケン</t>
    </rPh>
    <rPh sb="3" eb="5">
      <t>ノウギョウ</t>
    </rPh>
    <rPh sb="5" eb="8">
      <t>コウケイシャ</t>
    </rPh>
    <rPh sb="8" eb="10">
      <t>イクセイ</t>
    </rPh>
    <rPh sb="10" eb="12">
      <t>キキン</t>
    </rPh>
    <phoneticPr fontId="3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</si>
  <si>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3"/>
  </si>
  <si>
    <t>群馬県スポーツ協会</t>
    <rPh sb="0" eb="3">
      <t>グンマケン</t>
    </rPh>
    <rPh sb="7" eb="9">
      <t>キョウカイ</t>
    </rPh>
    <phoneticPr fontId="3"/>
  </si>
  <si>
    <t>ぐんま腎臓バンク</t>
    <rPh sb="3" eb="5">
      <t>ジンゾウ</t>
    </rPh>
    <phoneticPr fontId="3"/>
  </si>
  <si>
    <t>群馬県森林組合作業班員等雇用安定基金</t>
    <rPh sb="0" eb="3">
      <t>グンマケン</t>
    </rPh>
    <rPh sb="3" eb="5">
      <t>シンリン</t>
    </rPh>
    <rPh sb="5" eb="7">
      <t>クミアイ</t>
    </rPh>
    <rPh sb="7" eb="9">
      <t>サギョウ</t>
    </rPh>
    <rPh sb="9" eb="11">
      <t>ハンイン</t>
    </rPh>
    <rPh sb="11" eb="12">
      <t>トウ</t>
    </rPh>
    <rPh sb="12" eb="14">
      <t>コヨウ</t>
    </rPh>
    <rPh sb="14" eb="16">
      <t>アンテイ</t>
    </rPh>
    <rPh sb="16" eb="18">
      <t>キキン</t>
    </rPh>
    <phoneticPr fontId="3"/>
  </si>
  <si>
    <t>神流湖整備協会</t>
    <rPh sb="0" eb="2">
      <t>カンナ</t>
    </rPh>
    <rPh sb="2" eb="3">
      <t>コ</t>
    </rPh>
    <rPh sb="3" eb="5">
      <t>セイビ</t>
    </rPh>
    <rPh sb="5" eb="7">
      <t>キョウカイ</t>
    </rPh>
    <phoneticPr fontId="3"/>
  </si>
  <si>
    <t>群馬県蚕糸振興協会基金</t>
    <rPh sb="0" eb="3">
      <t>グンマケン</t>
    </rPh>
    <rPh sb="3" eb="4">
      <t>カイコ</t>
    </rPh>
    <rPh sb="4" eb="5">
      <t>イト</t>
    </rPh>
    <rPh sb="5" eb="7">
      <t>シンコウ</t>
    </rPh>
    <rPh sb="7" eb="9">
      <t>キョウカイ</t>
    </rPh>
    <rPh sb="9" eb="11">
      <t>キキン</t>
    </rPh>
    <phoneticPr fontId="3"/>
  </si>
  <si>
    <t>群馬県消防協会</t>
    <rPh sb="0" eb="3">
      <t>グンマケン</t>
    </rPh>
    <rPh sb="3" eb="5">
      <t>ショウボウ</t>
    </rPh>
    <rPh sb="5" eb="7">
      <t>キョウカイ</t>
    </rPh>
    <phoneticPr fontId="3"/>
  </si>
  <si>
    <t>群馬県長寿社会づくり財団</t>
    <rPh sb="0" eb="3">
      <t>グンマケン</t>
    </rPh>
    <rPh sb="3" eb="5">
      <t>チョウジュ</t>
    </rPh>
    <rPh sb="5" eb="7">
      <t>シャカイ</t>
    </rPh>
    <rPh sb="10" eb="12">
      <t>ザイダン</t>
    </rPh>
    <phoneticPr fontId="3"/>
  </si>
  <si>
    <t>神流川森林組合</t>
    <rPh sb="0" eb="2">
      <t>カンナ</t>
    </rPh>
    <rPh sb="2" eb="3">
      <t>ガワ</t>
    </rPh>
    <rPh sb="3" eb="5">
      <t>シンリン</t>
    </rPh>
    <rPh sb="5" eb="7">
      <t>クミアイ</t>
    </rPh>
    <phoneticPr fontId="3"/>
  </si>
  <si>
    <t>群馬県価格安定業務運営基金</t>
    <rPh sb="0" eb="3">
      <t>グンマケン</t>
    </rPh>
    <rPh sb="3" eb="5">
      <t>カカク</t>
    </rPh>
    <rPh sb="5" eb="7">
      <t>アンテイ</t>
    </rPh>
    <rPh sb="7" eb="9">
      <t>ギョウム</t>
    </rPh>
    <rPh sb="9" eb="11">
      <t>ウンエイ</t>
    </rPh>
    <rPh sb="11" eb="13">
      <t>キキン</t>
    </rPh>
    <phoneticPr fontId="3"/>
  </si>
  <si>
    <t>群馬県農業信用基金協会</t>
    <rPh sb="0" eb="3">
      <t>グンマケン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</si>
  <si>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町民税</t>
    <rPh sb="0" eb="2">
      <t>チョウミン</t>
    </rPh>
    <rPh sb="2" eb="3">
      <t>ゼイ</t>
    </rPh>
    <phoneticPr fontId="3"/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</si>
  <si>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</si>
  <si>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3"/>
  </si>
  <si>
    <t>ふれあい使用料</t>
    <rPh sb="4" eb="7">
      <t>シヨウリョウ</t>
    </rPh>
    <phoneticPr fontId="3"/>
  </si>
  <si>
    <t>一部負担金収入</t>
    <rPh sb="0" eb="2">
      <t>イチブ</t>
    </rPh>
    <rPh sb="2" eb="5">
      <t>フタンキン</t>
    </rPh>
    <rPh sb="5" eb="7">
      <t>シュウニュウ</t>
    </rPh>
    <phoneticPr fontId="3"/>
  </si>
  <si>
    <t>議会事務局</t>
    <rPh sb="0" eb="2">
      <t>ギカイ</t>
    </rPh>
    <rPh sb="2" eb="5">
      <t>ジムキョク</t>
    </rPh>
    <phoneticPr fontId="3"/>
  </si>
  <si>
    <t>神流町議会議長　外</t>
    <rPh sb="0" eb="3">
      <t>カンナマチ</t>
    </rPh>
    <rPh sb="3" eb="5">
      <t>ギカイ</t>
    </rPh>
    <rPh sb="5" eb="7">
      <t>ギチョウ</t>
    </rPh>
    <rPh sb="8" eb="9">
      <t>ソト</t>
    </rPh>
    <phoneticPr fontId="3"/>
  </si>
  <si>
    <t>負担金</t>
    <rPh sb="0" eb="3">
      <t>フタンキン</t>
    </rPh>
    <phoneticPr fontId="3"/>
  </si>
  <si>
    <t>総務課</t>
    <rPh sb="0" eb="3">
      <t>ソウムカ</t>
    </rPh>
    <phoneticPr fontId="3"/>
  </si>
  <si>
    <t>神流町区長会　外</t>
    <rPh sb="0" eb="3">
      <t>カンナマチ</t>
    </rPh>
    <rPh sb="3" eb="5">
      <t>クチョウ</t>
    </rPh>
    <rPh sb="5" eb="6">
      <t>カイ</t>
    </rPh>
    <rPh sb="7" eb="8">
      <t>ソト</t>
    </rPh>
    <phoneticPr fontId="3"/>
  </si>
  <si>
    <t>支援金・補助金等</t>
    <rPh sb="0" eb="3">
      <t>シエンキン</t>
    </rPh>
    <rPh sb="4" eb="7">
      <t>ホジョキン</t>
    </rPh>
    <rPh sb="7" eb="8">
      <t>トウ</t>
    </rPh>
    <phoneticPr fontId="3"/>
  </si>
  <si>
    <t>住民生活課</t>
    <rPh sb="0" eb="2">
      <t>ジュウミン</t>
    </rPh>
    <rPh sb="2" eb="4">
      <t>セイカツ</t>
    </rPh>
    <rPh sb="4" eb="5">
      <t>カ</t>
    </rPh>
    <phoneticPr fontId="3"/>
  </si>
  <si>
    <t>会費・負担金</t>
    <rPh sb="0" eb="2">
      <t>カイヒ</t>
    </rPh>
    <rPh sb="3" eb="6">
      <t>フタンキン</t>
    </rPh>
    <phoneticPr fontId="3"/>
  </si>
  <si>
    <t>産業建設課</t>
    <rPh sb="0" eb="2">
      <t>サンギョウ</t>
    </rPh>
    <rPh sb="2" eb="5">
      <t>ケンセツカ</t>
    </rPh>
    <phoneticPr fontId="3"/>
  </si>
  <si>
    <t>群馬戸籍住民基本台帳事務協議会　外</t>
    <rPh sb="0" eb="2">
      <t>グンマ</t>
    </rPh>
    <rPh sb="2" eb="4">
      <t>コセキ</t>
    </rPh>
    <rPh sb="4" eb="6">
      <t>ジュウミン</t>
    </rPh>
    <rPh sb="6" eb="8">
      <t>キホン</t>
    </rPh>
    <rPh sb="8" eb="10">
      <t>ダイチョウ</t>
    </rPh>
    <rPh sb="10" eb="12">
      <t>ジム</t>
    </rPh>
    <rPh sb="12" eb="15">
      <t>キョウギカイ</t>
    </rPh>
    <rPh sb="16" eb="17">
      <t>ソト</t>
    </rPh>
    <phoneticPr fontId="3"/>
  </si>
  <si>
    <t>神流ﾏｳﾝﾃﾝﾗﾝｱﾝﾄﾞｳｫｰｸ実行委員会　外</t>
    <rPh sb="0" eb="2">
      <t>カンナ</t>
    </rPh>
    <rPh sb="17" eb="19">
      <t>ジッコウ</t>
    </rPh>
    <rPh sb="19" eb="22">
      <t>イインカイ</t>
    </rPh>
    <rPh sb="23" eb="24">
      <t>ソト</t>
    </rPh>
    <phoneticPr fontId="3"/>
  </si>
  <si>
    <t>交付金・補助金等</t>
    <rPh sb="0" eb="3">
      <t>コウフキン</t>
    </rPh>
    <rPh sb="4" eb="7">
      <t>ホジョキン</t>
    </rPh>
    <rPh sb="7" eb="8">
      <t>トウ</t>
    </rPh>
    <phoneticPr fontId="3"/>
  </si>
  <si>
    <t>保健福祉課</t>
    <rPh sb="0" eb="2">
      <t>ホケン</t>
    </rPh>
    <rPh sb="2" eb="5">
      <t>フクシカ</t>
    </rPh>
    <phoneticPr fontId="3"/>
  </si>
  <si>
    <t>多野藤岡医療事務市町村組合　外</t>
    <rPh sb="0" eb="2">
      <t>タノ</t>
    </rPh>
    <rPh sb="2" eb="4">
      <t>フジオカ</t>
    </rPh>
    <rPh sb="4" eb="6">
      <t>イリョウ</t>
    </rPh>
    <rPh sb="6" eb="8">
      <t>ジム</t>
    </rPh>
    <rPh sb="8" eb="11">
      <t>シチョウソン</t>
    </rPh>
    <rPh sb="11" eb="13">
      <t>クミアイ</t>
    </rPh>
    <rPh sb="14" eb="15">
      <t>ソト</t>
    </rPh>
    <phoneticPr fontId="3"/>
  </si>
  <si>
    <t>補助金・負担金等</t>
    <rPh sb="0" eb="3">
      <t>ホジョキン</t>
    </rPh>
    <rPh sb="4" eb="7">
      <t>フタンキン</t>
    </rPh>
    <rPh sb="7" eb="8">
      <t>トウ</t>
    </rPh>
    <phoneticPr fontId="3"/>
  </si>
  <si>
    <t>教育委員会・学校等</t>
    <rPh sb="0" eb="2">
      <t>キョウイク</t>
    </rPh>
    <rPh sb="2" eb="5">
      <t>イインカイ</t>
    </rPh>
    <rPh sb="6" eb="8">
      <t>ガッコウ</t>
    </rPh>
    <rPh sb="8" eb="9">
      <t>トウ</t>
    </rPh>
    <phoneticPr fontId="3"/>
  </si>
  <si>
    <t>群馬県へき地教育研究連盟　外</t>
    <rPh sb="0" eb="3">
      <t>グンマケン</t>
    </rPh>
    <rPh sb="5" eb="6">
      <t>チ</t>
    </rPh>
    <rPh sb="6" eb="8">
      <t>キョウイク</t>
    </rPh>
    <rPh sb="8" eb="10">
      <t>ケンキュウ</t>
    </rPh>
    <rPh sb="10" eb="12">
      <t>レンメイ</t>
    </rPh>
    <rPh sb="13" eb="14">
      <t>ソト</t>
    </rPh>
    <phoneticPr fontId="3"/>
  </si>
  <si>
    <t>一般社団法人　藤岡多野医師会　外</t>
    <rPh sb="0" eb="2">
      <t>イッパン</t>
    </rPh>
    <rPh sb="2" eb="4">
      <t>シャダン</t>
    </rPh>
    <rPh sb="4" eb="6">
      <t>ホウジン</t>
    </rPh>
    <rPh sb="7" eb="9">
      <t>フジオカ</t>
    </rPh>
    <rPh sb="9" eb="11">
      <t>タノ</t>
    </rPh>
    <rPh sb="11" eb="14">
      <t>イシカイ</t>
    </rPh>
    <rPh sb="15" eb="16">
      <t>ソト</t>
    </rPh>
    <phoneticPr fontId="3"/>
  </si>
  <si>
    <t>万場診療所特別会計</t>
    <rPh sb="0" eb="2">
      <t>マンバ</t>
    </rPh>
    <rPh sb="2" eb="5">
      <t>シンリョウジョ</t>
    </rPh>
    <rPh sb="5" eb="7">
      <t>トクベツ</t>
    </rPh>
    <rPh sb="7" eb="9">
      <t>カイケイ</t>
    </rPh>
    <phoneticPr fontId="3"/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</si>
  <si>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1">
      <t>カイケイ</t>
    </rPh>
    <phoneticPr fontId="3"/>
  </si>
  <si>
    <t>群馬県博物館連絡協議会</t>
    <rPh sb="0" eb="3">
      <t>グンマケン</t>
    </rPh>
    <rPh sb="3" eb="6">
      <t>ハクブツカン</t>
    </rPh>
    <rPh sb="6" eb="8">
      <t>レンラク</t>
    </rPh>
    <rPh sb="8" eb="11">
      <t>キョウギカイ</t>
    </rPh>
    <phoneticPr fontId="3"/>
  </si>
  <si>
    <t>会費・負担金</t>
    <rPh sb="0" eb="2">
      <t>カイヒ</t>
    </rPh>
    <rPh sb="3" eb="6">
      <t>フタンキン</t>
    </rPh>
    <phoneticPr fontId="3"/>
  </si>
  <si>
    <t>負担金・補助金等</t>
    <rPh sb="0" eb="3">
      <t>フタンキン</t>
    </rPh>
    <rPh sb="4" eb="7">
      <t>ホジョキン</t>
    </rPh>
    <rPh sb="7" eb="8">
      <t>トウ</t>
    </rPh>
    <phoneticPr fontId="3"/>
  </si>
  <si>
    <t>その他の補助金等</t>
    <phoneticPr fontId="3"/>
  </si>
  <si>
    <t>税収</t>
    <rPh sb="0" eb="2">
      <t>ゼイシュウ</t>
    </rPh>
    <phoneticPr fontId="3"/>
  </si>
  <si>
    <t>交付金・負担金等</t>
    <rPh sb="0" eb="3">
      <t>コウフキン</t>
    </rPh>
    <rPh sb="4" eb="7">
      <t>フタンキン</t>
    </rPh>
    <rPh sb="7" eb="8">
      <t>トウ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</si>
  <si>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</si>
  <si>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</si>
  <si>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県補助金・負担金</t>
    <rPh sb="0" eb="1">
      <t>ケン</t>
    </rPh>
    <rPh sb="1" eb="4">
      <t>ホジョキン</t>
    </rPh>
    <rPh sb="5" eb="8">
      <t>フタンキン</t>
    </rPh>
    <phoneticPr fontId="3"/>
  </si>
  <si>
    <t>委託金・交付金</t>
    <rPh sb="0" eb="2">
      <t>イタク</t>
    </rPh>
    <rPh sb="2" eb="3">
      <t>キン</t>
    </rPh>
    <rPh sb="4" eb="7">
      <t>コウフキン</t>
    </rPh>
    <phoneticPr fontId="3"/>
  </si>
  <si>
    <t>一般会計</t>
    <rPh sb="0" eb="2">
      <t>イッパン</t>
    </rPh>
    <rPh sb="2" eb="4">
      <t>カイケイ</t>
    </rPh>
    <phoneticPr fontId="3"/>
  </si>
  <si>
    <t>万場診療所　　　特別会計</t>
    <rPh sb="0" eb="2">
      <t>マンバ</t>
    </rPh>
    <rPh sb="2" eb="4">
      <t>シンリョウ</t>
    </rPh>
    <rPh sb="4" eb="5">
      <t>ジョ</t>
    </rPh>
    <rPh sb="8" eb="10">
      <t>トクベツ</t>
    </rPh>
    <rPh sb="10" eb="12">
      <t>カイケイ</t>
    </rPh>
    <phoneticPr fontId="3"/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</si>
  <si>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0">
      <t>カイ</t>
    </rPh>
    <rPh sb="10" eb="11">
      <t>ケイ</t>
    </rPh>
    <phoneticPr fontId="3"/>
  </si>
  <si>
    <t>ッヤリックリン抽出後、手で過疎債と一般足した　</t>
    <rPh sb="7" eb="9">
      <t>チュウシュツ</t>
    </rPh>
    <rPh sb="9" eb="10">
      <t>ゴ</t>
    </rPh>
    <rPh sb="11" eb="12">
      <t>テ</t>
    </rPh>
    <rPh sb="13" eb="15">
      <t>カソ</t>
    </rPh>
    <rPh sb="15" eb="16">
      <t>サイ</t>
    </rPh>
    <rPh sb="17" eb="19">
      <t>イッパン</t>
    </rPh>
    <rPh sb="19" eb="20">
      <t>タ</t>
    </rPh>
    <phoneticPr fontId="3"/>
  </si>
  <si>
    <t>国庫補助金・県補助金</t>
    <rPh sb="0" eb="2">
      <t>コッコ</t>
    </rPh>
    <rPh sb="2" eb="5">
      <t>ホジョキン</t>
    </rPh>
    <rPh sb="6" eb="7">
      <t>ケン</t>
    </rPh>
    <rPh sb="7" eb="10">
      <t>ホジョキン</t>
    </rPh>
    <phoneticPr fontId="3"/>
  </si>
  <si>
    <t>資源売払収入</t>
    <rPh sb="0" eb="2">
      <t>シゲン</t>
    </rPh>
    <rPh sb="2" eb="4">
      <t>ウリハラ</t>
    </rPh>
    <rPh sb="4" eb="6">
      <t>シュウニュウ</t>
    </rPh>
    <phoneticPr fontId="3"/>
  </si>
  <si>
    <t>私設使用料</t>
    <rPh sb="0" eb="2">
      <t>シセツ</t>
    </rPh>
    <rPh sb="2" eb="5">
      <t>シヨウリョウ</t>
    </rPh>
    <phoneticPr fontId="3"/>
  </si>
  <si>
    <t>*出力金額単位 ： 千円</t>
  </si>
  <si>
    <t>（単位：千円）</t>
  </si>
  <si>
    <t>※</t>
  </si>
  <si>
    <t>（単位：円）</t>
    <phoneticPr fontId="3"/>
  </si>
  <si>
    <t>自　平成２８年４月１日　</t>
    <phoneticPr fontId="3"/>
  </si>
  <si>
    <t>至　平成２９年３月３１日</t>
    <phoneticPr fontId="3"/>
  </si>
  <si>
    <t>未収金等</t>
    <rPh sb="0" eb="3">
      <t>ミシュウキン</t>
    </rPh>
    <rPh sb="3" eb="4">
      <t>トウ</t>
    </rPh>
    <phoneticPr fontId="3"/>
  </si>
  <si>
    <t>繰入金</t>
    <rPh sb="0" eb="2">
      <t>クリイレ</t>
    </rPh>
    <rPh sb="2" eb="3">
      <t>キン</t>
    </rPh>
    <phoneticPr fontId="3"/>
  </si>
  <si>
    <t>-</t>
    <phoneticPr fontId="28"/>
  </si>
  <si>
    <t>自　平成２８年４月１日　</t>
    <phoneticPr fontId="3"/>
  </si>
  <si>
    <t>至　平成２９年３月３１日</t>
    <phoneticPr fontId="3"/>
  </si>
  <si>
    <t>-</t>
    <phoneticPr fontId="3"/>
  </si>
  <si>
    <t>-</t>
    <phoneticPr fontId="3"/>
  </si>
  <si>
    <t>至　平成２９年３月３１日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</si>
</sst>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#,##0_ "/>
    <numFmt numFmtId="180" formatCode="#,##0;[Red]#,##0"/>
    <numFmt numFmtId="181" formatCode="0;&quot;△ &quot;0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/>
    <xf numFmtId="0" fontId="7" fillId="0" borderId="1">
      <alignment horizontal="center"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6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/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06">
    <xf numFmtId="0" fontId="0" fillId="0" borderId="0" xfId="0">
      <alignment vertical="center"/>
    </xf>
    <xf numFmtId="0" fontId="0" fillId="0" borderId="0" xfId="0" applyProtection="1">
      <alignment vertical="center"/>
    </xf>
    <xf numFmtId="177" fontId="5" fillId="3" borderId="5" xfId="0" applyNumberFormat="1" applyFont="1" applyFill="1" applyBorder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6" fillId="4" borderId="13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 wrapText="1"/>
    </xf>
    <xf numFmtId="0" fontId="0" fillId="0" borderId="0" xfId="0" applyBorder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5" fillId="0" borderId="3" xfId="0" applyFont="1" applyBorder="1" applyProtection="1">
      <alignment vertical="center"/>
    </xf>
    <xf numFmtId="0" fontId="5" fillId="0" borderId="0" xfId="2" applyFont="1" applyBorder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vertical="center"/>
    </xf>
    <xf numFmtId="0" fontId="22" fillId="0" borderId="3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1" fillId="0" borderId="3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Border="1" applyProtection="1">
      <alignment vertical="center"/>
    </xf>
    <xf numFmtId="0" fontId="24" fillId="0" borderId="0" xfId="0" applyFont="1" applyBorder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176" fontId="15" fillId="0" borderId="18" xfId="1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right" vertical="center"/>
    </xf>
    <xf numFmtId="0" fontId="20" fillId="0" borderId="0" xfId="0" applyFont="1" applyBorder="1" applyProtection="1">
      <alignment vertical="center"/>
    </xf>
    <xf numFmtId="0" fontId="23" fillId="0" borderId="0" xfId="0" applyFont="1" applyAlignment="1" applyProtection="1">
      <alignment horizontal="left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38" fontId="0" fillId="2" borderId="0" xfId="0" applyNumberFormat="1" applyFill="1" applyProtection="1">
      <alignment vertical="center"/>
    </xf>
    <xf numFmtId="38" fontId="2" fillId="2" borderId="0" xfId="1" applyFont="1" applyFill="1" applyProtection="1">
      <alignment vertical="center"/>
    </xf>
    <xf numFmtId="38" fontId="20" fillId="2" borderId="0" xfId="1" applyFont="1" applyFill="1" applyProtection="1">
      <alignment vertical="center"/>
    </xf>
    <xf numFmtId="0" fontId="20" fillId="2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177" fontId="6" fillId="0" borderId="0" xfId="0" applyNumberFormat="1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77" fontId="0" fillId="2" borderId="0" xfId="0" applyNumberFormat="1" applyFill="1" applyBorder="1" applyProtection="1">
      <alignment vertical="center"/>
    </xf>
    <xf numFmtId="177" fontId="0" fillId="2" borderId="0" xfId="0" applyNumberFormat="1" applyFill="1" applyBorder="1" applyAlignment="1" applyProtection="1">
      <alignment horizontal="center" vertical="center"/>
    </xf>
    <xf numFmtId="49" fontId="5" fillId="4" borderId="5" xfId="0" applyNumberFormat="1" applyFont="1" applyFill="1" applyBorder="1" applyAlignment="1" applyProtection="1">
      <alignment horizontal="center" vertical="center" wrapText="1"/>
    </xf>
    <xf numFmtId="177" fontId="5" fillId="3" borderId="5" xfId="0" applyNumberFormat="1" applyFont="1" applyFill="1" applyBorder="1" applyAlignment="1" applyProtection="1">
      <alignment horizontal="right" vertical="center"/>
    </xf>
    <xf numFmtId="49" fontId="5" fillId="3" borderId="5" xfId="0" applyNumberFormat="1" applyFont="1" applyFill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0" fontId="5" fillId="3" borderId="5" xfId="0" applyNumberFormat="1" applyFont="1" applyFill="1" applyBorder="1" applyAlignment="1" applyProtection="1">
      <alignment horizontal="right" vertical="center"/>
    </xf>
    <xf numFmtId="177" fontId="5" fillId="0" borderId="5" xfId="0" applyNumberFormat="1" applyFont="1" applyBorder="1" applyAlignment="1" applyProtection="1">
      <alignment horizontal="right" vertical="center"/>
    </xf>
    <xf numFmtId="49" fontId="5" fillId="4" borderId="5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Protection="1">
      <alignment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righ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177" fontId="5" fillId="0" borderId="13" xfId="0" applyNumberFormat="1" applyFont="1" applyBorder="1" applyAlignment="1" applyProtection="1">
      <alignment horizontal="right" vertical="center"/>
      <protection locked="0"/>
    </xf>
    <xf numFmtId="177" fontId="5" fillId="0" borderId="13" xfId="0" applyNumberFormat="1" applyFont="1" applyBorder="1" applyAlignment="1" applyProtection="1">
      <alignment horizontal="right" vertical="center"/>
    </xf>
    <xf numFmtId="177" fontId="5" fillId="3" borderId="23" xfId="0" applyNumberFormat="1" applyFont="1" applyFill="1" applyBorder="1" applyAlignment="1" applyProtection="1">
      <alignment horizontal="right" vertical="center"/>
    </xf>
    <xf numFmtId="49" fontId="5" fillId="0" borderId="13" xfId="0" applyNumberFormat="1" applyFon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left" vertical="center"/>
    </xf>
    <xf numFmtId="49" fontId="5" fillId="4" borderId="13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3" borderId="13" xfId="0" applyNumberFormat="1" applyFont="1" applyFill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177" fontId="5" fillId="0" borderId="5" xfId="0" applyNumberFormat="1" applyFont="1" applyBorder="1" applyAlignment="1" applyProtection="1">
      <alignment horizontal="right" vertical="center" wrapText="1"/>
      <protection locked="0"/>
    </xf>
    <xf numFmtId="177" fontId="5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</xf>
    <xf numFmtId="177" fontId="5" fillId="0" borderId="16" xfId="0" applyNumberFormat="1" applyFont="1" applyBorder="1" applyAlignment="1" applyProtection="1">
      <alignment horizontal="right" vertical="center" wrapText="1"/>
    </xf>
    <xf numFmtId="177" fontId="5" fillId="0" borderId="14" xfId="0" applyNumberFormat="1" applyFont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9" xfId="0" applyFont="1" applyBorder="1" applyProtection="1">
      <alignment vertical="center"/>
    </xf>
    <xf numFmtId="177" fontId="5" fillId="0" borderId="16" xfId="0" applyNumberFormat="1" applyFont="1" applyBorder="1" applyAlignment="1" applyProtection="1">
      <alignment horizontal="right" vertical="center"/>
    </xf>
    <xf numFmtId="177" fontId="5" fillId="0" borderId="4" xfId="0" applyNumberFormat="1" applyFont="1" applyBorder="1" applyAlignment="1" applyProtection="1">
      <alignment horizontal="right" vertical="center"/>
    </xf>
    <xf numFmtId="49" fontId="20" fillId="0" borderId="2" xfId="0" applyNumberFormat="1" applyFont="1" applyBorder="1" applyAlignment="1" applyProtection="1">
      <alignment horizontal="right" vertical="center"/>
      <protection locked="0"/>
    </xf>
    <xf numFmtId="49" fontId="7" fillId="4" borderId="5" xfId="0" applyNumberFormat="1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14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177" fontId="5" fillId="0" borderId="16" xfId="0" applyNumberFormat="1" applyFont="1" applyBorder="1" applyProtection="1">
      <alignment vertical="center"/>
    </xf>
    <xf numFmtId="177" fontId="5" fillId="0" borderId="4" xfId="0" applyNumberFormat="1" applyFont="1" applyBorder="1" applyProtection="1">
      <alignment vertical="center"/>
    </xf>
    <xf numFmtId="49" fontId="5" fillId="4" borderId="8" xfId="0" applyNumberFormat="1" applyFont="1" applyFill="1" applyBorder="1" applyAlignment="1" applyProtection="1">
      <alignment horizontal="left" vertical="center"/>
    </xf>
    <xf numFmtId="49" fontId="5" fillId="4" borderId="2" xfId="0" applyNumberFormat="1" applyFont="1" applyFill="1" applyBorder="1" applyAlignment="1" applyProtection="1">
      <alignment horizontal="left" vertical="center"/>
    </xf>
    <xf numFmtId="49" fontId="5" fillId="4" borderId="14" xfId="0" applyNumberFormat="1" applyFont="1" applyFill="1" applyBorder="1" applyAlignment="1" applyProtection="1">
      <alignment horizontal="left" vertical="center"/>
    </xf>
    <xf numFmtId="49" fontId="5" fillId="4" borderId="10" xfId="0" applyNumberFormat="1" applyFont="1" applyFill="1" applyBorder="1" applyAlignment="1" applyProtection="1">
      <alignment horizontal="center" vertical="center"/>
    </xf>
    <xf numFmtId="49" fontId="5" fillId="4" borderId="6" xfId="0" applyNumberFormat="1" applyFont="1" applyFill="1" applyBorder="1" applyAlignment="1" applyProtection="1">
      <alignment horizontal="center" vertical="center"/>
    </xf>
    <xf numFmtId="177" fontId="5" fillId="3" borderId="10" xfId="0" applyNumberFormat="1" applyFont="1" applyFill="1" applyBorder="1" applyAlignment="1" applyProtection="1">
      <alignment horizontal="right" vertical="center"/>
    </xf>
    <xf numFmtId="177" fontId="5" fillId="3" borderId="6" xfId="0" applyNumberFormat="1" applyFont="1" applyFill="1" applyBorder="1" applyAlignment="1" applyProtection="1">
      <alignment horizontal="right" vertical="center"/>
    </xf>
    <xf numFmtId="49" fontId="5" fillId="0" borderId="9" xfId="0" applyNumberFormat="1" applyFont="1" applyBorder="1" applyProtection="1">
      <alignment vertical="center"/>
    </xf>
    <xf numFmtId="49" fontId="24" fillId="0" borderId="0" xfId="0" applyNumberFormat="1" applyFont="1" applyBorder="1" applyAlignment="1" applyProtection="1">
      <alignment horizontal="right"/>
      <protection locked="0"/>
    </xf>
    <xf numFmtId="49" fontId="20" fillId="4" borderId="17" xfId="0" applyNumberFormat="1" applyFont="1" applyFill="1" applyBorder="1" applyAlignment="1" applyProtection="1">
      <alignment horizontal="center" vertical="center" shrinkToFit="1"/>
    </xf>
    <xf numFmtId="49" fontId="20" fillId="4" borderId="8" xfId="0" applyNumberFormat="1" applyFont="1" applyFill="1" applyBorder="1" applyAlignment="1" applyProtection="1">
      <alignment horizontal="center" vertical="center" shrinkToFit="1"/>
    </xf>
    <xf numFmtId="49" fontId="20" fillId="4" borderId="5" xfId="0" applyNumberFormat="1" applyFont="1" applyFill="1" applyBorder="1" applyAlignment="1" applyProtection="1">
      <alignment horizontal="left" vertical="center"/>
    </xf>
    <xf numFmtId="177" fontId="20" fillId="0" borderId="5" xfId="0" applyNumberFormat="1" applyFont="1" applyBorder="1" applyAlignment="1" applyProtection="1">
      <alignment horizontal="right" vertical="center"/>
      <protection locked="0"/>
    </xf>
    <xf numFmtId="177" fontId="20" fillId="0" borderId="11" xfId="0" applyNumberFormat="1" applyFont="1" applyBorder="1" applyAlignment="1" applyProtection="1">
      <alignment horizontal="right" vertical="center"/>
      <protection locked="0"/>
    </xf>
    <xf numFmtId="177" fontId="20" fillId="0" borderId="4" xfId="0" applyNumberFormat="1" applyFont="1" applyBorder="1" applyAlignment="1" applyProtection="1">
      <alignment horizontal="right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</xf>
    <xf numFmtId="177" fontId="20" fillId="3" borderId="4" xfId="0" applyNumberFormat="1" applyFont="1" applyFill="1" applyBorder="1" applyAlignment="1" applyProtection="1">
      <alignment horizontal="right" vertical="center"/>
    </xf>
    <xf numFmtId="177" fontId="20" fillId="3" borderId="11" xfId="0" applyNumberFormat="1" applyFont="1" applyFill="1" applyBorder="1" applyAlignment="1" applyProtection="1">
      <alignment horizontal="right" vertical="center"/>
    </xf>
    <xf numFmtId="177" fontId="20" fillId="3" borderId="5" xfId="0" applyNumberFormat="1" applyFont="1" applyFill="1" applyBorder="1" applyAlignment="1" applyProtection="1">
      <alignment horizontal="right" vertical="center"/>
    </xf>
    <xf numFmtId="177" fontId="30" fillId="3" borderId="11" xfId="0" applyNumberFormat="1" applyFont="1" applyFill="1" applyBorder="1" applyAlignment="1" applyProtection="1">
      <alignment horizontal="right" vertical="center" wrapText="1"/>
    </xf>
    <xf numFmtId="177" fontId="30" fillId="0" borderId="12" xfId="1" applyNumberFormat="1" applyFont="1" applyBorder="1" applyAlignment="1" applyProtection="1">
      <alignment horizontal="right" vertical="center"/>
      <protection locked="0"/>
    </xf>
    <xf numFmtId="177" fontId="30" fillId="0" borderId="5" xfId="1" applyNumberFormat="1" applyFont="1" applyBorder="1" applyAlignment="1" applyProtection="1">
      <alignment horizontal="right" vertical="center"/>
      <protection locked="0"/>
    </xf>
    <xf numFmtId="177" fontId="30" fillId="3" borderId="5" xfId="0" applyNumberFormat="1" applyFont="1" applyFill="1" applyBorder="1" applyAlignment="1" applyProtection="1">
      <alignment horizontal="right" vertical="center"/>
    </xf>
    <xf numFmtId="49" fontId="30" fillId="4" borderId="5" xfId="0" applyNumberFormat="1" applyFont="1" applyFill="1" applyBorder="1" applyAlignment="1" applyProtection="1">
      <alignment horizontal="center" vertical="center" wrapText="1"/>
    </xf>
    <xf numFmtId="49" fontId="30" fillId="4" borderId="15" xfId="0" applyNumberFormat="1" applyFont="1" applyFill="1" applyBorder="1" applyAlignment="1" applyProtection="1">
      <alignment horizontal="center" vertical="center" wrapText="1"/>
    </xf>
    <xf numFmtId="49" fontId="30" fillId="4" borderId="16" xfId="0" applyNumberFormat="1" applyFont="1" applyFill="1" applyBorder="1" applyAlignment="1" applyProtection="1">
      <alignment horizontal="center" vertical="center" wrapText="1"/>
    </xf>
    <xf numFmtId="49" fontId="30" fillId="4" borderId="4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Border="1" applyAlignment="1" applyProtection="1">
      <alignment horizontal="right" vertical="center"/>
      <protection locked="0"/>
    </xf>
    <xf numFmtId="49" fontId="30" fillId="0" borderId="0" xfId="0" applyNumberFormat="1" applyFont="1" applyBorder="1" applyAlignment="1" applyProtection="1">
      <alignment horizontal="right" vertical="center"/>
      <protection locked="0"/>
    </xf>
    <xf numFmtId="178" fontId="30" fillId="0" borderId="5" xfId="1" applyNumberFormat="1" applyFont="1" applyBorder="1" applyAlignment="1" applyProtection="1">
      <alignment horizontal="right" vertical="center"/>
      <protection locked="0"/>
    </xf>
    <xf numFmtId="177" fontId="30" fillId="0" borderId="9" xfId="0" applyNumberFormat="1" applyFont="1" applyBorder="1" applyAlignment="1" applyProtection="1">
      <alignment horizontal="right" vertical="center"/>
      <protection locked="0"/>
    </xf>
    <xf numFmtId="49" fontId="21" fillId="0" borderId="0" xfId="0" applyNumberFormat="1" applyFont="1" applyAlignment="1" applyProtection="1">
      <alignment horizontal="right" vertical="center"/>
      <protection locked="0"/>
    </xf>
    <xf numFmtId="0" fontId="20" fillId="4" borderId="5" xfId="0" applyFont="1" applyFill="1" applyBorder="1" applyAlignment="1" applyProtection="1">
      <alignment horizontal="center" vertical="center"/>
    </xf>
    <xf numFmtId="0" fontId="20" fillId="4" borderId="19" xfId="0" applyFont="1" applyFill="1" applyBorder="1" applyAlignment="1" applyProtection="1">
      <alignment horizontal="center" vertical="center"/>
    </xf>
    <xf numFmtId="0" fontId="20" fillId="4" borderId="20" xfId="0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</xf>
    <xf numFmtId="0" fontId="20" fillId="4" borderId="4" xfId="0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 applyProtection="1">
      <alignment horizontal="center" vertical="center" wrapText="1"/>
    </xf>
    <xf numFmtId="49" fontId="20" fillId="4" borderId="8" xfId="0" applyNumberFormat="1" applyFont="1" applyFill="1" applyBorder="1" applyAlignment="1" applyProtection="1">
      <alignment horizontal="center" vertical="center" wrapText="1"/>
    </xf>
    <xf numFmtId="49" fontId="20" fillId="4" borderId="2" xfId="0" applyNumberFormat="1" applyFont="1" applyFill="1" applyBorder="1" applyAlignment="1" applyProtection="1">
      <alignment horizontal="center" vertical="center"/>
    </xf>
    <xf numFmtId="49" fontId="20" fillId="0" borderId="8" xfId="0" applyNumberFormat="1" applyFont="1" applyBorder="1" applyAlignment="1" applyProtection="1">
      <alignment horizontal="left" vertical="center" wrapText="1"/>
      <protection locked="0"/>
    </xf>
    <xf numFmtId="49" fontId="20" fillId="0" borderId="8" xfId="0" applyNumberFormat="1" applyFont="1" applyBorder="1" applyAlignment="1" applyProtection="1">
      <alignment horizontal="left" vertical="center"/>
      <protection locked="0"/>
    </xf>
    <xf numFmtId="49" fontId="20" fillId="4" borderId="9" xfId="0" applyNumberFormat="1" applyFont="1" applyFill="1" applyBorder="1" applyAlignment="1" applyProtection="1">
      <alignment horizontal="left" vertical="center"/>
    </xf>
    <xf numFmtId="49" fontId="20" fillId="4" borderId="4" xfId="0" applyNumberFormat="1" applyFont="1" applyFill="1" applyBorder="1" applyAlignment="1" applyProtection="1">
      <alignment horizontal="left" vertical="center"/>
    </xf>
    <xf numFmtId="49" fontId="20" fillId="0" borderId="22" xfId="0" applyNumberFormat="1" applyFont="1" applyBorder="1" applyAlignment="1" applyProtection="1">
      <alignment horizontal="left" vertical="center"/>
    </xf>
    <xf numFmtId="0" fontId="20" fillId="4" borderId="9" xfId="0" applyFont="1" applyFill="1" applyBorder="1" applyAlignment="1" applyProtection="1">
      <alignment horizontal="right" vertical="center" wrapText="1"/>
    </xf>
    <xf numFmtId="0" fontId="20" fillId="4" borderId="4" xfId="0" applyFont="1" applyFill="1" applyBorder="1" applyAlignment="1" applyProtection="1">
      <alignment horizontal="right" vertical="center"/>
    </xf>
    <xf numFmtId="0" fontId="5" fillId="4" borderId="13" xfId="4" applyFont="1" applyFill="1" applyBorder="1" applyAlignment="1" applyProtection="1">
      <alignment horizontal="center" vertical="center"/>
    </xf>
    <xf numFmtId="0" fontId="5" fillId="0" borderId="5" xfId="4" applyFont="1" applyFill="1" applyBorder="1" applyAlignment="1" applyProtection="1">
      <alignment horizontal="center" vertical="center" wrapText="1"/>
    </xf>
    <xf numFmtId="0" fontId="5" fillId="4" borderId="13" xfId="4" applyFont="1" applyFill="1" applyBorder="1" applyAlignment="1" applyProtection="1">
      <alignment horizontal="center" vertical="center"/>
      <protection locked="0"/>
    </xf>
    <xf numFmtId="177" fontId="5" fillId="0" borderId="5" xfId="4" applyNumberFormat="1" applyFont="1" applyBorder="1" applyAlignment="1" applyProtection="1">
      <alignment horizontal="right" vertical="center"/>
      <protection locked="0"/>
    </xf>
    <xf numFmtId="177" fontId="5" fillId="0" borderId="5" xfId="4" applyNumberFormat="1" applyFont="1" applyBorder="1" applyAlignment="1" applyProtection="1">
      <alignment horizontal="right" vertical="center"/>
    </xf>
    <xf numFmtId="177" fontId="5" fillId="3" borderId="5" xfId="4" applyNumberFormat="1" applyFont="1" applyFill="1" applyBorder="1" applyAlignment="1" applyProtection="1">
      <alignment horizontal="right" vertical="center"/>
    </xf>
    <xf numFmtId="0" fontId="5" fillId="0" borderId="5" xfId="4" applyFont="1" applyFill="1" applyBorder="1" applyAlignment="1" applyProtection="1">
      <alignment horizontal="right" vertical="center" wrapText="1"/>
    </xf>
    <xf numFmtId="49" fontId="23" fillId="0" borderId="0" xfId="0" applyNumberFormat="1" applyFont="1" applyAlignment="1" applyProtection="1">
      <alignment horizontal="right"/>
      <protection locked="0"/>
    </xf>
    <xf numFmtId="49" fontId="5" fillId="4" borderId="5" xfId="4" applyNumberFormat="1" applyFont="1" applyFill="1" applyBorder="1" applyAlignment="1" applyProtection="1">
      <alignment horizontal="center" vertical="center"/>
    </xf>
    <xf numFmtId="49" fontId="5" fillId="4" borderId="5" xfId="4" applyNumberFormat="1" applyFont="1" applyFill="1" applyBorder="1" applyAlignment="1" applyProtection="1">
      <alignment horizontal="centerContinuous" vertical="center" wrapText="1"/>
    </xf>
    <xf numFmtId="49" fontId="5" fillId="4" borderId="5" xfId="4" applyNumberFormat="1" applyFont="1" applyFill="1" applyBorder="1" applyAlignment="1" applyProtection="1">
      <alignment horizontal="center" vertical="center" wrapText="1"/>
    </xf>
    <xf numFmtId="49" fontId="5" fillId="4" borderId="13" xfId="4" applyNumberFormat="1" applyFont="1" applyFill="1" applyBorder="1" applyAlignment="1" applyProtection="1">
      <alignment horizontal="center" vertical="center"/>
    </xf>
    <xf numFmtId="49" fontId="5" fillId="0" borderId="4" xfId="4" applyNumberFormat="1" applyFont="1" applyFill="1" applyBorder="1" applyAlignment="1" applyProtection="1">
      <alignment horizontal="centerContinuous" vertical="center" wrapText="1"/>
    </xf>
    <xf numFmtId="49" fontId="5" fillId="0" borderId="4" xfId="4" applyNumberFormat="1" applyFont="1" applyBorder="1" applyAlignment="1" applyProtection="1">
      <alignment vertical="center"/>
    </xf>
    <xf numFmtId="49" fontId="5" fillId="4" borderId="4" xfId="4" applyNumberFormat="1" applyFont="1" applyFill="1" applyBorder="1" applyAlignment="1" applyProtection="1">
      <alignment horizontal="center" vertical="center"/>
    </xf>
    <xf numFmtId="49" fontId="5" fillId="0" borderId="4" xfId="4" applyNumberFormat="1" applyFont="1" applyBorder="1" applyAlignment="1" applyProtection="1">
      <alignment horizontal="left" vertical="center"/>
      <protection locked="0"/>
    </xf>
    <xf numFmtId="49" fontId="33" fillId="4" borderId="4" xfId="0" applyNumberFormat="1" applyFont="1" applyFill="1" applyBorder="1" applyAlignment="1" applyProtection="1">
      <alignment horizontal="center" vertical="center" wrapText="1"/>
    </xf>
    <xf numFmtId="49" fontId="33" fillId="4" borderId="5" xfId="0" applyNumberFormat="1" applyFont="1" applyFill="1" applyBorder="1" applyAlignment="1" applyProtection="1">
      <alignment horizontal="center" vertical="center" wrapText="1"/>
    </xf>
    <xf numFmtId="49" fontId="32" fillId="4" borderId="5" xfId="0" applyNumberFormat="1" applyFont="1" applyFill="1" applyBorder="1" applyAlignment="1" applyProtection="1">
      <alignment horizontal="left" vertical="center"/>
    </xf>
    <xf numFmtId="177" fontId="32" fillId="3" borderId="5" xfId="1" applyNumberFormat="1" applyFont="1" applyFill="1" applyBorder="1" applyAlignment="1" applyProtection="1">
      <alignment horizontal="right" vertical="center"/>
    </xf>
    <xf numFmtId="177" fontId="32" fillId="2" borderId="4" xfId="1" applyNumberFormat="1" applyFont="1" applyFill="1" applyBorder="1" applyAlignment="1" applyProtection="1">
      <alignment horizontal="right" vertical="center"/>
      <protection locked="0"/>
    </xf>
    <xf numFmtId="177" fontId="32" fillId="2" borderId="5" xfId="1" applyNumberFormat="1" applyFont="1" applyFill="1" applyBorder="1" applyAlignment="1" applyProtection="1">
      <alignment horizontal="right" vertical="center"/>
      <protection locked="0"/>
    </xf>
    <xf numFmtId="177" fontId="33" fillId="2" borderId="4" xfId="1" applyNumberFormat="1" applyFont="1" applyFill="1" applyBorder="1" applyAlignment="1" applyProtection="1">
      <alignment horizontal="right" vertical="center"/>
      <protection locked="0"/>
    </xf>
    <xf numFmtId="177" fontId="33" fillId="2" borderId="5" xfId="1" applyNumberFormat="1" applyFont="1" applyFill="1" applyBorder="1" applyAlignment="1" applyProtection="1">
      <alignment horizontal="right" vertical="center"/>
      <protection locked="0"/>
    </xf>
    <xf numFmtId="49" fontId="32" fillId="4" borderId="6" xfId="0" applyNumberFormat="1" applyFont="1" applyFill="1" applyBorder="1" applyAlignment="1" applyProtection="1">
      <alignment horizontal="center" vertical="center"/>
    </xf>
    <xf numFmtId="177" fontId="33" fillId="3" borderId="14" xfId="1" applyNumberFormat="1" applyFont="1" applyFill="1" applyBorder="1" applyAlignment="1" applyProtection="1">
      <alignment horizontal="right" vertical="center"/>
    </xf>
    <xf numFmtId="49" fontId="32" fillId="4" borderId="5" xfId="0" applyNumberFormat="1" applyFont="1" applyFill="1" applyBorder="1" applyAlignment="1" applyProtection="1">
      <alignment horizontal="center" vertical="center" wrapText="1"/>
    </xf>
    <xf numFmtId="177" fontId="32" fillId="3" borderId="5" xfId="0" applyNumberFormat="1" applyFont="1" applyFill="1" applyBorder="1" applyAlignment="1" applyProtection="1">
      <alignment horizontal="right" vertical="center"/>
    </xf>
    <xf numFmtId="49" fontId="22" fillId="2" borderId="2" xfId="0" applyNumberFormat="1" applyFont="1" applyFill="1" applyBorder="1" applyAlignment="1" applyProtection="1">
      <alignment horizontal="right" vertical="center"/>
      <protection locked="0"/>
    </xf>
    <xf numFmtId="49" fontId="32" fillId="4" borderId="5" xfId="0" applyNumberFormat="1" applyFont="1" applyFill="1" applyBorder="1" applyAlignment="1" applyProtection="1">
      <alignment horizontal="center" vertical="center"/>
    </xf>
    <xf numFmtId="0" fontId="33" fillId="0" borderId="5" xfId="0" applyFont="1" applyFill="1" applyBorder="1" applyAlignment="1" applyProtection="1">
      <alignment horizontal="center" vertical="center" wrapText="1"/>
    </xf>
    <xf numFmtId="49" fontId="32" fillId="4" borderId="5" xfId="0" applyNumberFormat="1" applyFont="1" applyFill="1" applyBorder="1" applyProtection="1">
      <alignment vertical="center"/>
      <protection locked="0"/>
    </xf>
    <xf numFmtId="0" fontId="32" fillId="4" borderId="6" xfId="0" applyFont="1" applyFill="1" applyBorder="1" applyProtection="1">
      <alignment vertical="center"/>
    </xf>
    <xf numFmtId="177" fontId="33" fillId="2" borderId="14" xfId="1" applyNumberFormat="1" applyFont="1" applyFill="1" applyBorder="1" applyAlignment="1" applyProtection="1">
      <alignment horizontal="right" vertical="center"/>
    </xf>
    <xf numFmtId="49" fontId="32" fillId="4" borderId="5" xfId="1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30" fillId="3" borderId="5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32" fillId="3" borderId="5" xfId="0" applyNumberFormat="1" applyFont="1" applyFill="1" applyBorder="1" applyAlignment="1" applyProtection="1">
      <alignment horizontal="center" vertical="center"/>
    </xf>
    <xf numFmtId="0" fontId="32" fillId="3" borderId="5" xfId="1" applyNumberFormat="1" applyFont="1" applyFill="1" applyBorder="1" applyAlignment="1" applyProtection="1">
      <alignment horizontal="center" vertical="center"/>
    </xf>
    <xf numFmtId="49" fontId="34" fillId="0" borderId="0" xfId="6" applyNumberFormat="1" applyFont="1" applyFill="1" applyAlignment="1">
      <alignment vertical="center"/>
    </xf>
    <xf numFmtId="0" fontId="34" fillId="0" borderId="0" xfId="6" applyFont="1" applyFill="1" applyAlignment="1">
      <alignment vertical="center"/>
    </xf>
    <xf numFmtId="49" fontId="34" fillId="2" borderId="0" xfId="9" applyNumberFormat="1" applyFont="1" applyFill="1" applyAlignment="1">
      <alignment vertical="center"/>
    </xf>
    <xf numFmtId="0" fontId="34" fillId="2" borderId="0" xfId="10" applyFont="1" applyFill="1">
      <alignment vertical="center"/>
    </xf>
    <xf numFmtId="0" fontId="34" fillId="2" borderId="0" xfId="9" applyFont="1" applyFill="1" applyAlignment="1">
      <alignment vertical="center"/>
    </xf>
    <xf numFmtId="0" fontId="34" fillId="2" borderId="0" xfId="0" applyFont="1" applyFill="1" applyBorder="1">
      <alignment vertical="center"/>
    </xf>
    <xf numFmtId="0" fontId="3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5" fillId="0" borderId="0" xfId="6" applyFont="1" applyFill="1" applyBorder="1" applyAlignment="1"/>
    <xf numFmtId="49" fontId="5" fillId="0" borderId="0" xfId="6" applyNumberFormat="1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2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2" fillId="0" borderId="0" xfId="6" applyFont="1" applyAlignment="1">
      <alignment horizontal="right" vertical="center"/>
    </xf>
    <xf numFmtId="49" fontId="34" fillId="0" borderId="0" xfId="6" applyNumberFormat="1" applyFont="1" applyFill="1" applyAlignment="1">
      <alignment horizontal="center" vertical="center"/>
    </xf>
    <xf numFmtId="0" fontId="34" fillId="0" borderId="0" xfId="6" applyFont="1" applyFill="1" applyAlignment="1">
      <alignment horizontal="center" vertical="center"/>
    </xf>
    <xf numFmtId="0" fontId="2" fillId="0" borderId="38" xfId="6" applyFont="1" applyFill="1" applyBorder="1" applyAlignment="1">
      <alignment vertical="center"/>
    </xf>
    <xf numFmtId="0" fontId="2" fillId="0" borderId="0" xfId="6" applyFont="1" applyFill="1" applyBorder="1" applyAlignment="1">
      <alignment vertical="center"/>
    </xf>
    <xf numFmtId="38" fontId="2" fillId="0" borderId="0" xfId="7" applyFont="1" applyFill="1" applyBorder="1" applyAlignment="1">
      <alignment vertical="center"/>
    </xf>
    <xf numFmtId="0" fontId="2" fillId="0" borderId="0" xfId="12" applyFont="1" applyFill="1" applyBorder="1" applyAlignment="1">
      <alignment vertical="center"/>
    </xf>
    <xf numFmtId="177" fontId="2" fillId="0" borderId="18" xfId="6" applyNumberFormat="1" applyFont="1" applyFill="1" applyBorder="1" applyAlignment="1">
      <alignment horizontal="right" vertical="center"/>
    </xf>
    <xf numFmtId="177" fontId="7" fillId="0" borderId="39" xfId="6" applyNumberFormat="1" applyFont="1" applyFill="1" applyBorder="1" applyAlignment="1">
      <alignment horizontal="center" vertical="center"/>
    </xf>
    <xf numFmtId="0" fontId="2" fillId="0" borderId="18" xfId="6" applyFont="1" applyFill="1" applyBorder="1" applyAlignment="1">
      <alignment horizontal="right" vertical="center"/>
    </xf>
    <xf numFmtId="0" fontId="7" fillId="0" borderId="39" xfId="6" applyFont="1" applyFill="1" applyBorder="1" applyAlignment="1">
      <alignment horizontal="center" vertical="center"/>
    </xf>
    <xf numFmtId="38" fontId="2" fillId="0" borderId="38" xfId="7" applyFont="1" applyFill="1" applyBorder="1" applyAlignment="1">
      <alignment vertical="center"/>
    </xf>
    <xf numFmtId="177" fontId="2" fillId="2" borderId="18" xfId="6" applyNumberFormat="1" applyFont="1" applyFill="1" applyBorder="1" applyAlignment="1">
      <alignment horizontal="right" vertical="center"/>
    </xf>
    <xf numFmtId="177" fontId="7" fillId="2" borderId="39" xfId="6" applyNumberFormat="1" applyFont="1" applyFill="1" applyBorder="1" applyAlignment="1">
      <alignment horizontal="center" vertical="center"/>
    </xf>
    <xf numFmtId="179" fontId="7" fillId="2" borderId="39" xfId="6" applyNumberFormat="1" applyFont="1" applyFill="1" applyBorder="1" applyAlignment="1">
      <alignment horizontal="center" vertical="center"/>
    </xf>
    <xf numFmtId="38" fontId="37" fillId="0" borderId="0" xfId="7" applyFont="1" applyFill="1" applyBorder="1" applyAlignment="1">
      <alignment vertical="center"/>
    </xf>
    <xf numFmtId="0" fontId="37" fillId="0" borderId="0" xfId="6" applyFont="1" applyFill="1" applyBorder="1" applyAlignment="1">
      <alignment vertical="center"/>
    </xf>
    <xf numFmtId="177" fontId="2" fillId="2" borderId="9" xfId="6" applyNumberFormat="1" applyFont="1" applyFill="1" applyBorder="1" applyAlignment="1">
      <alignment horizontal="right" vertical="center"/>
    </xf>
    <xf numFmtId="179" fontId="7" fillId="2" borderId="41" xfId="6" applyNumberFormat="1" applyFont="1" applyFill="1" applyBorder="1" applyAlignment="1">
      <alignment horizontal="center" vertical="center"/>
    </xf>
    <xf numFmtId="0" fontId="2" fillId="2" borderId="18" xfId="6" applyFont="1" applyFill="1" applyBorder="1" applyAlignment="1">
      <alignment horizontal="right" vertical="center"/>
    </xf>
    <xf numFmtId="0" fontId="7" fillId="2" borderId="39" xfId="6" applyFont="1" applyFill="1" applyBorder="1" applyAlignment="1">
      <alignment horizontal="center" vertical="center"/>
    </xf>
    <xf numFmtId="179" fontId="7" fillId="2" borderId="39" xfId="6" applyNumberFormat="1" applyFont="1" applyFill="1" applyBorder="1" applyAlignment="1">
      <alignment horizontal="right" vertical="center"/>
    </xf>
    <xf numFmtId="0" fontId="7" fillId="2" borderId="39" xfId="6" applyFont="1" applyFill="1" applyBorder="1" applyAlignment="1">
      <alignment horizontal="right" vertical="center"/>
    </xf>
    <xf numFmtId="0" fontId="2" fillId="0" borderId="21" xfId="6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7" fillId="0" borderId="39" xfId="6" applyFont="1" applyFill="1" applyBorder="1" applyAlignment="1">
      <alignment horizontal="right" vertical="center"/>
    </xf>
    <xf numFmtId="177" fontId="2" fillId="2" borderId="45" xfId="6" applyNumberFormat="1" applyFont="1" applyFill="1" applyBorder="1" applyAlignment="1">
      <alignment horizontal="right" vertical="center"/>
    </xf>
    <xf numFmtId="179" fontId="7" fillId="2" borderId="46" xfId="6" applyNumberFormat="1" applyFont="1" applyFill="1" applyBorder="1" applyAlignment="1">
      <alignment horizontal="center" vertical="center"/>
    </xf>
    <xf numFmtId="177" fontId="2" fillId="2" borderId="36" xfId="6" applyNumberFormat="1" applyFont="1" applyFill="1" applyBorder="1" applyAlignment="1">
      <alignment horizontal="right" vertical="center"/>
    </xf>
    <xf numFmtId="177" fontId="7" fillId="2" borderId="37" xfId="6" applyNumberFormat="1" applyFont="1" applyFill="1" applyBorder="1" applyAlignment="1">
      <alignment horizontal="center" vertical="center"/>
    </xf>
    <xf numFmtId="179" fontId="7" fillId="2" borderId="37" xfId="6" applyNumberFormat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34" fillId="0" borderId="0" xfId="6" applyFont="1" applyAlignment="1">
      <alignment horizontal="center" vertical="center"/>
    </xf>
    <xf numFmtId="0" fontId="34" fillId="0" borderId="0" xfId="6" applyFont="1" applyAlignment="1">
      <alignment horizontal="left" vertical="center"/>
    </xf>
    <xf numFmtId="49" fontId="34" fillId="0" borderId="0" xfId="8" applyNumberFormat="1" applyFont="1" applyFill="1" applyAlignment="1">
      <alignment vertical="center"/>
    </xf>
    <xf numFmtId="0" fontId="34" fillId="0" borderId="0" xfId="8" applyFont="1" applyFill="1" applyAlignment="1">
      <alignment vertical="center"/>
    </xf>
    <xf numFmtId="0" fontId="38" fillId="0" borderId="0" xfId="8" applyFont="1" applyFill="1" applyBorder="1" applyAlignment="1"/>
    <xf numFmtId="0" fontId="38" fillId="0" borderId="0" xfId="8" applyFont="1" applyFill="1" applyBorder="1" applyAlignment="1">
      <alignment horizontal="center"/>
    </xf>
    <xf numFmtId="0" fontId="2" fillId="0" borderId="0" xfId="8" applyFont="1" applyFill="1" applyBorder="1" applyAlignment="1">
      <alignment horizontal="center"/>
    </xf>
    <xf numFmtId="0" fontId="2" fillId="0" borderId="0" xfId="8" applyFont="1" applyFill="1" applyBorder="1" applyAlignment="1"/>
    <xf numFmtId="0" fontId="2" fillId="0" borderId="0" xfId="8" applyFont="1" applyFill="1" applyBorder="1" applyAlignment="1">
      <alignment horizontal="right"/>
    </xf>
    <xf numFmtId="0" fontId="2" fillId="0" borderId="0" xfId="8" applyFont="1" applyFill="1" applyBorder="1" applyAlignment="1">
      <alignment horizontal="right" vertical="center"/>
    </xf>
    <xf numFmtId="0" fontId="2" fillId="0" borderId="0" xfId="8" applyFont="1" applyFill="1" applyAlignment="1">
      <alignment vertical="center"/>
    </xf>
    <xf numFmtId="0" fontId="2" fillId="0" borderId="49" xfId="8" applyFont="1" applyFill="1" applyBorder="1" applyAlignment="1">
      <alignment vertical="center"/>
    </xf>
    <xf numFmtId="0" fontId="2" fillId="0" borderId="52" xfId="8" applyFont="1" applyFill="1" applyBorder="1" applyAlignment="1">
      <alignment vertical="center"/>
    </xf>
    <xf numFmtId="0" fontId="2" fillId="0" borderId="0" xfId="8" applyFont="1" applyFill="1" applyAlignment="1">
      <alignment horizontal="center" vertical="center"/>
    </xf>
    <xf numFmtId="38" fontId="2" fillId="0" borderId="57" xfId="7" applyFont="1" applyFill="1" applyBorder="1" applyAlignment="1">
      <alignment vertical="center"/>
    </xf>
    <xf numFmtId="38" fontId="2" fillId="0" borderId="58" xfId="7" applyFont="1" applyFill="1" applyBorder="1" applyAlignment="1">
      <alignment vertical="center"/>
    </xf>
    <xf numFmtId="0" fontId="2" fillId="0" borderId="58" xfId="8" applyFont="1" applyFill="1" applyBorder="1" applyAlignment="1">
      <alignment vertical="center"/>
    </xf>
    <xf numFmtId="177" fontId="2" fillId="0" borderId="59" xfId="8" applyNumberFormat="1" applyFont="1" applyFill="1" applyBorder="1" applyAlignment="1">
      <alignment horizontal="right" vertical="center"/>
    </xf>
    <xf numFmtId="180" fontId="7" fillId="0" borderId="58" xfId="8" applyNumberFormat="1" applyFont="1" applyFill="1" applyBorder="1" applyAlignment="1">
      <alignment horizontal="center" vertical="center"/>
    </xf>
    <xf numFmtId="177" fontId="7" fillId="0" borderId="60" xfId="8" applyNumberFormat="1" applyFont="1" applyFill="1" applyBorder="1" applyAlignment="1">
      <alignment horizontal="center" vertical="center"/>
    </xf>
    <xf numFmtId="177" fontId="7" fillId="0" borderId="61" xfId="8" applyNumberFormat="1" applyFont="1" applyFill="1" applyBorder="1" applyAlignment="1">
      <alignment horizontal="center" vertical="center"/>
    </xf>
    <xf numFmtId="177" fontId="2" fillId="0" borderId="58" xfId="8" applyNumberFormat="1" applyFont="1" applyFill="1" applyBorder="1" applyAlignment="1">
      <alignment horizontal="right" vertical="center"/>
    </xf>
    <xf numFmtId="177" fontId="34" fillId="0" borderId="0" xfId="8" applyNumberFormat="1" applyFont="1" applyFill="1" applyAlignment="1">
      <alignment vertical="center"/>
    </xf>
    <xf numFmtId="0" fontId="2" fillId="0" borderId="0" xfId="8" applyFont="1" applyFill="1" applyBorder="1" applyAlignment="1">
      <alignment vertical="center"/>
    </xf>
    <xf numFmtId="177" fontId="2" fillId="0" borderId="18" xfId="8" applyNumberFormat="1" applyFont="1" applyFill="1" applyBorder="1" applyAlignment="1">
      <alignment horizontal="right" vertical="center"/>
    </xf>
    <xf numFmtId="180" fontId="7" fillId="0" borderId="0" xfId="8" applyNumberFormat="1" applyFont="1" applyFill="1" applyBorder="1" applyAlignment="1">
      <alignment horizontal="center" vertical="center"/>
    </xf>
    <xf numFmtId="177" fontId="7" fillId="0" borderId="39" xfId="8" applyNumberFormat="1" applyFont="1" applyFill="1" applyBorder="1" applyAlignment="1">
      <alignment horizontal="center" vertical="center"/>
    </xf>
    <xf numFmtId="177" fontId="2" fillId="0" borderId="0" xfId="8" applyNumberFormat="1" applyFont="1" applyFill="1" applyBorder="1" applyAlignment="1">
      <alignment horizontal="right" vertical="center"/>
    </xf>
    <xf numFmtId="177" fontId="7" fillId="0" borderId="64" xfId="8" applyNumberFormat="1" applyFont="1" applyFill="1" applyBorder="1" applyAlignment="1">
      <alignment horizontal="center" vertical="center"/>
    </xf>
    <xf numFmtId="0" fontId="2" fillId="0" borderId="38" xfId="8" applyFont="1" applyFill="1" applyBorder="1" applyAlignment="1">
      <alignment vertical="center"/>
    </xf>
    <xf numFmtId="0" fontId="2" fillId="0" borderId="38" xfId="15" applyFont="1" applyFill="1" applyBorder="1" applyAlignment="1">
      <alignment horizontal="left" vertical="center"/>
    </xf>
    <xf numFmtId="0" fontId="2" fillId="0" borderId="0" xfId="15" applyFont="1" applyFill="1" applyBorder="1" applyAlignment="1">
      <alignment horizontal="left" vertical="center"/>
    </xf>
    <xf numFmtId="38" fontId="2" fillId="0" borderId="67" xfId="7" applyFont="1" applyFill="1" applyBorder="1" applyAlignment="1">
      <alignment vertical="center"/>
    </xf>
    <xf numFmtId="0" fontId="2" fillId="0" borderId="2" xfId="15" applyFont="1" applyFill="1" applyBorder="1" applyAlignment="1">
      <alignment vertical="center"/>
    </xf>
    <xf numFmtId="0" fontId="2" fillId="0" borderId="2" xfId="8" applyFont="1" applyFill="1" applyBorder="1" applyAlignment="1">
      <alignment vertical="center"/>
    </xf>
    <xf numFmtId="177" fontId="2" fillId="0" borderId="8" xfId="8" applyNumberFormat="1" applyFont="1" applyFill="1" applyBorder="1" applyAlignment="1">
      <alignment horizontal="right" vertical="center"/>
    </xf>
    <xf numFmtId="180" fontId="7" fillId="0" borderId="2" xfId="8" applyNumberFormat="1" applyFont="1" applyFill="1" applyBorder="1" applyAlignment="1">
      <alignment horizontal="center" vertical="center"/>
    </xf>
    <xf numFmtId="177" fontId="7" fillId="0" borderId="70" xfId="8" applyNumberFormat="1" applyFont="1" applyFill="1" applyBorder="1" applyAlignment="1">
      <alignment horizontal="center" vertical="center"/>
    </xf>
    <xf numFmtId="177" fontId="2" fillId="0" borderId="2" xfId="8" applyNumberFormat="1" applyFont="1" applyFill="1" applyBorder="1" applyAlignment="1">
      <alignment horizontal="right" vertical="center"/>
    </xf>
    <xf numFmtId="38" fontId="2" fillId="0" borderId="40" xfId="7" applyFont="1" applyFill="1" applyBorder="1" applyAlignment="1">
      <alignment vertical="center"/>
    </xf>
    <xf numFmtId="0" fontId="2" fillId="0" borderId="16" xfId="15" applyFont="1" applyFill="1" applyBorder="1" applyAlignment="1">
      <alignment vertical="center"/>
    </xf>
    <xf numFmtId="0" fontId="2" fillId="0" borderId="71" xfId="15" applyFont="1" applyFill="1" applyBorder="1" applyAlignment="1">
      <alignment vertical="center"/>
    </xf>
    <xf numFmtId="0" fontId="2" fillId="0" borderId="16" xfId="8" applyFont="1" applyFill="1" applyBorder="1" applyAlignment="1">
      <alignment vertical="center"/>
    </xf>
    <xf numFmtId="177" fontId="2" fillId="0" borderId="9" xfId="8" applyNumberFormat="1" applyFont="1" applyFill="1" applyBorder="1" applyAlignment="1">
      <alignment horizontal="right" vertical="center"/>
    </xf>
    <xf numFmtId="180" fontId="7" fillId="0" borderId="4" xfId="8" applyNumberFormat="1" applyFont="1" applyFill="1" applyBorder="1" applyAlignment="1">
      <alignment horizontal="center" vertical="center"/>
    </xf>
    <xf numFmtId="177" fontId="7" fillId="0" borderId="41" xfId="8" applyNumberFormat="1" applyFont="1" applyFill="1" applyBorder="1" applyAlignment="1">
      <alignment horizontal="center" vertical="center"/>
    </xf>
    <xf numFmtId="177" fontId="2" fillId="0" borderId="16" xfId="8" applyNumberFormat="1" applyFont="1" applyFill="1" applyBorder="1" applyAlignment="1">
      <alignment horizontal="right" vertical="center"/>
    </xf>
    <xf numFmtId="0" fontId="2" fillId="0" borderId="0" xfId="15" applyFont="1" applyFill="1" applyBorder="1" applyAlignment="1">
      <alignment vertical="center"/>
    </xf>
    <xf numFmtId="177" fontId="7" fillId="0" borderId="21" xfId="8" applyNumberFormat="1" applyFont="1" applyFill="1" applyBorder="1" applyAlignment="1">
      <alignment horizontal="center" vertical="center"/>
    </xf>
    <xf numFmtId="0" fontId="2" fillId="0" borderId="2" xfId="15" applyFont="1" applyFill="1" applyBorder="1" applyAlignment="1">
      <alignment horizontal="left" vertical="center"/>
    </xf>
    <xf numFmtId="177" fontId="7" fillId="0" borderId="14" xfId="8" applyNumberFormat="1" applyFont="1" applyFill="1" applyBorder="1" applyAlignment="1">
      <alignment horizontal="center" vertical="center"/>
    </xf>
    <xf numFmtId="38" fontId="5" fillId="0" borderId="0" xfId="7" applyFont="1" applyFill="1" applyBorder="1" applyAlignment="1">
      <alignment vertical="center"/>
    </xf>
    <xf numFmtId="38" fontId="2" fillId="0" borderId="42" xfId="7" applyFont="1" applyFill="1" applyBorder="1" applyAlignment="1">
      <alignment vertical="center"/>
    </xf>
    <xf numFmtId="0" fontId="2" fillId="0" borderId="43" xfId="15" applyFont="1" applyFill="1" applyBorder="1" applyAlignment="1">
      <alignment vertical="center"/>
    </xf>
    <xf numFmtId="0" fontId="2" fillId="0" borderId="43" xfId="15" applyFont="1" applyFill="1" applyBorder="1" applyAlignment="1">
      <alignment horizontal="left" vertical="center"/>
    </xf>
    <xf numFmtId="0" fontId="37" fillId="0" borderId="43" xfId="15" applyFont="1" applyFill="1" applyBorder="1" applyAlignment="1">
      <alignment horizontal="left" vertical="center"/>
    </xf>
    <xf numFmtId="0" fontId="2" fillId="0" borderId="43" xfId="8" applyFont="1" applyFill="1" applyBorder="1" applyAlignment="1">
      <alignment vertical="center"/>
    </xf>
    <xf numFmtId="177" fontId="2" fillId="0" borderId="45" xfId="8" applyNumberFormat="1" applyFont="1" applyFill="1" applyBorder="1" applyAlignment="1">
      <alignment horizontal="right" vertical="center"/>
    </xf>
    <xf numFmtId="180" fontId="7" fillId="0" borderId="43" xfId="8" applyNumberFormat="1" applyFont="1" applyFill="1" applyBorder="1" applyAlignment="1">
      <alignment horizontal="center" vertical="center"/>
    </xf>
    <xf numFmtId="177" fontId="7" fillId="0" borderId="44" xfId="8" applyNumberFormat="1" applyFont="1" applyFill="1" applyBorder="1" applyAlignment="1">
      <alignment horizontal="center" vertical="center"/>
    </xf>
    <xf numFmtId="177" fontId="7" fillId="0" borderId="46" xfId="8" applyNumberFormat="1" applyFont="1" applyFill="1" applyBorder="1" applyAlignment="1">
      <alignment horizontal="center" vertical="center"/>
    </xf>
    <xf numFmtId="177" fontId="2" fillId="0" borderId="43" xfId="8" applyNumberFormat="1" applyFont="1" applyFill="1" applyBorder="1" applyAlignment="1">
      <alignment horizontal="right" vertical="center"/>
    </xf>
    <xf numFmtId="177" fontId="7" fillId="0" borderId="46" xfId="7" applyNumberFormat="1" applyFont="1" applyFill="1" applyBorder="1" applyAlignment="1">
      <alignment horizontal="center" vertical="center"/>
    </xf>
    <xf numFmtId="38" fontId="2" fillId="0" borderId="53" xfId="7" applyFont="1" applyFill="1" applyBorder="1" applyAlignment="1">
      <alignment vertical="center"/>
    </xf>
    <xf numFmtId="0" fontId="2" fillId="0" borderId="54" xfId="15" applyFont="1" applyFill="1" applyBorder="1" applyAlignment="1">
      <alignment vertical="center"/>
    </xf>
    <xf numFmtId="0" fontId="2" fillId="0" borderId="54" xfId="15" applyFont="1" applyFill="1" applyBorder="1" applyAlignment="1">
      <alignment horizontal="left" vertical="center"/>
    </xf>
    <xf numFmtId="0" fontId="2" fillId="0" borderId="54" xfId="8" applyFont="1" applyFill="1" applyBorder="1" applyAlignment="1">
      <alignment vertical="center"/>
    </xf>
    <xf numFmtId="177" fontId="2" fillId="0" borderId="56" xfId="8" applyNumberFormat="1" applyFont="1" applyFill="1" applyBorder="1" applyAlignment="1">
      <alignment horizontal="right" vertical="center"/>
    </xf>
    <xf numFmtId="180" fontId="7" fillId="0" borderId="54" xfId="8" applyNumberFormat="1" applyFont="1" applyFill="1" applyBorder="1" applyAlignment="1">
      <alignment horizontal="center" vertical="center"/>
    </xf>
    <xf numFmtId="177" fontId="7" fillId="0" borderId="55" xfId="8" applyNumberFormat="1" applyFont="1" applyFill="1" applyBorder="1" applyAlignment="1">
      <alignment horizontal="center" vertical="center"/>
    </xf>
    <xf numFmtId="177" fontId="7" fillId="0" borderId="78" xfId="8" applyNumberFormat="1" applyFont="1" applyFill="1" applyBorder="1" applyAlignment="1">
      <alignment horizontal="center" vertical="center"/>
    </xf>
    <xf numFmtId="177" fontId="2" fillId="0" borderId="54" xfId="8" applyNumberFormat="1" applyFont="1" applyFill="1" applyBorder="1" applyAlignment="1">
      <alignment horizontal="right" vertical="center"/>
    </xf>
    <xf numFmtId="177" fontId="7" fillId="0" borderId="78" xfId="7" applyNumberFormat="1" applyFont="1" applyFill="1" applyBorder="1" applyAlignment="1">
      <alignment horizontal="center" vertical="center"/>
    </xf>
    <xf numFmtId="0" fontId="2" fillId="0" borderId="49" xfId="8" applyFont="1" applyFill="1" applyBorder="1" applyAlignment="1">
      <alignment vertical="top" wrapText="1"/>
    </xf>
    <xf numFmtId="0" fontId="2" fillId="0" borderId="49" xfId="8" applyFont="1" applyFill="1" applyBorder="1" applyAlignment="1">
      <alignment vertical="top"/>
    </xf>
    <xf numFmtId="0" fontId="2" fillId="0" borderId="0" xfId="8" applyFont="1" applyFill="1" applyBorder="1" applyAlignment="1">
      <alignment vertical="top"/>
    </xf>
    <xf numFmtId="0" fontId="34" fillId="0" borderId="0" xfId="8" applyFont="1" applyAlignment="1">
      <alignment horizontal="left" vertical="center"/>
    </xf>
    <xf numFmtId="0" fontId="2" fillId="0" borderId="0" xfId="8" applyFont="1" applyAlignment="1">
      <alignment horizontal="center" vertical="center"/>
    </xf>
    <xf numFmtId="0" fontId="2" fillId="0" borderId="0" xfId="8" applyFont="1"/>
    <xf numFmtId="49" fontId="2" fillId="2" borderId="0" xfId="0" applyNumberFormat="1" applyFont="1" applyFill="1">
      <alignment vertical="center"/>
    </xf>
    <xf numFmtId="0" fontId="2" fillId="2" borderId="0" xfId="0" applyFont="1" applyFill="1" applyAlignment="1"/>
    <xf numFmtId="0" fontId="2" fillId="2" borderId="0" xfId="10" applyFont="1" applyFill="1">
      <alignment vertical="center"/>
    </xf>
    <xf numFmtId="0" fontId="2" fillId="2" borderId="0" xfId="0" applyFont="1" applyFill="1" applyBorder="1">
      <alignment vertical="center"/>
    </xf>
    <xf numFmtId="0" fontId="38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38" fontId="2" fillId="2" borderId="3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7" fontId="2" fillId="2" borderId="18" xfId="0" applyNumberFormat="1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177" fontId="34" fillId="2" borderId="0" xfId="0" applyNumberFormat="1" applyFont="1" applyFill="1" applyBorder="1" applyAlignment="1">
      <alignment vertical="center"/>
    </xf>
    <xf numFmtId="179" fontId="7" fillId="2" borderId="3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vertical="center"/>
    </xf>
    <xf numFmtId="38" fontId="2" fillId="2" borderId="40" xfId="1" applyFont="1" applyFill="1" applyBorder="1" applyAlignment="1">
      <alignment vertical="center"/>
    </xf>
    <xf numFmtId="38" fontId="2" fillId="2" borderId="16" xfId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177" fontId="2" fillId="2" borderId="9" xfId="0" applyNumberFormat="1" applyFont="1" applyFill="1" applyBorder="1" applyAlignment="1">
      <alignment horizontal="right" vertical="center"/>
    </xf>
    <xf numFmtId="37" fontId="7" fillId="2" borderId="41" xfId="0" applyNumberFormat="1" applyFont="1" applyFill="1" applyBorder="1" applyAlignment="1">
      <alignment horizontal="center" vertical="center"/>
    </xf>
    <xf numFmtId="38" fontId="2" fillId="2" borderId="34" xfId="1" applyFont="1" applyFill="1" applyBorder="1" applyAlignment="1">
      <alignment vertical="center"/>
    </xf>
    <xf numFmtId="38" fontId="2" fillId="2" borderId="35" xfId="1" applyFont="1" applyFill="1" applyBorder="1" applyAlignment="1">
      <alignment vertical="center"/>
    </xf>
    <xf numFmtId="0" fontId="39" fillId="2" borderId="35" xfId="0" applyFont="1" applyFill="1" applyBorder="1" applyAlignment="1">
      <alignment vertical="center"/>
    </xf>
    <xf numFmtId="177" fontId="2" fillId="2" borderId="36" xfId="0" applyNumberFormat="1" applyFont="1" applyFill="1" applyBorder="1" applyAlignment="1">
      <alignment horizontal="right" vertical="center"/>
    </xf>
    <xf numFmtId="179" fontId="7" fillId="2" borderId="37" xfId="0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38" fontId="5" fillId="2" borderId="49" xfId="1" applyFont="1" applyFill="1" applyBorder="1" applyAlignment="1">
      <alignment vertical="center"/>
    </xf>
    <xf numFmtId="38" fontId="40" fillId="2" borderId="49" xfId="1" applyFont="1" applyFill="1" applyBorder="1" applyAlignment="1">
      <alignment vertical="center"/>
    </xf>
    <xf numFmtId="0" fontId="41" fillId="2" borderId="49" xfId="0" applyFont="1" applyFill="1" applyBorder="1" applyAlignment="1">
      <alignment vertical="center"/>
    </xf>
    <xf numFmtId="0" fontId="34" fillId="2" borderId="0" xfId="0" applyFont="1" applyFill="1" applyAlignment="1">
      <alignment horizontal="left" vertical="center"/>
    </xf>
    <xf numFmtId="38" fontId="40" fillId="2" borderId="0" xfId="1" applyFont="1" applyFill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37" fillId="2" borderId="0" xfId="10" applyFont="1" applyFill="1">
      <alignment vertical="center"/>
    </xf>
    <xf numFmtId="0" fontId="42" fillId="2" borderId="0" xfId="9" applyFont="1" applyFill="1" applyAlignment="1">
      <alignment vertical="center"/>
    </xf>
    <xf numFmtId="49" fontId="5" fillId="2" borderId="0" xfId="9" applyNumberFormat="1" applyFont="1" applyFill="1" applyBorder="1" applyAlignment="1">
      <alignment vertical="center"/>
    </xf>
    <xf numFmtId="0" fontId="5" fillId="2" borderId="0" xfId="9" applyFont="1" applyFill="1" applyBorder="1" applyAlignment="1">
      <alignment vertical="center"/>
    </xf>
    <xf numFmtId="0" fontId="2" fillId="2" borderId="0" xfId="9" applyFont="1" applyFill="1" applyBorder="1" applyAlignment="1">
      <alignment vertical="center"/>
    </xf>
    <xf numFmtId="0" fontId="2" fillId="2" borderId="0" xfId="9" applyFont="1" applyFill="1" applyBorder="1" applyAlignment="1">
      <alignment horizontal="right" vertical="center"/>
    </xf>
    <xf numFmtId="49" fontId="34" fillId="2" borderId="0" xfId="9" applyNumberFormat="1" applyFont="1" applyFill="1" applyAlignment="1">
      <alignment horizontal="center" vertical="center"/>
    </xf>
    <xf numFmtId="0" fontId="34" fillId="2" borderId="0" xfId="9" applyFont="1" applyFill="1" applyAlignment="1">
      <alignment horizontal="center" vertical="center"/>
    </xf>
    <xf numFmtId="38" fontId="2" fillId="2" borderId="48" xfId="7" applyFont="1" applyFill="1" applyBorder="1" applyAlignment="1">
      <alignment vertical="center"/>
    </xf>
    <xf numFmtId="0" fontId="2" fillId="2" borderId="49" xfId="15" applyFont="1" applyFill="1" applyBorder="1" applyAlignment="1">
      <alignment vertical="center"/>
    </xf>
    <xf numFmtId="0" fontId="2" fillId="2" borderId="49" xfId="15" applyFont="1" applyFill="1" applyBorder="1" applyAlignment="1">
      <alignment horizontal="left" vertical="center"/>
    </xf>
    <xf numFmtId="0" fontId="2" fillId="2" borderId="51" xfId="9" applyFont="1" applyFill="1" applyBorder="1" applyAlignment="1">
      <alignment vertical="center"/>
    </xf>
    <xf numFmtId="0" fontId="7" fillId="2" borderId="52" xfId="9" applyFont="1" applyFill="1" applyBorder="1" applyAlignment="1">
      <alignment vertical="center"/>
    </xf>
    <xf numFmtId="177" fontId="2" fillId="2" borderId="0" xfId="0" applyNumberFormat="1" applyFont="1" applyFill="1" applyBorder="1">
      <alignment vertical="center"/>
    </xf>
    <xf numFmtId="38" fontId="2" fillId="2" borderId="38" xfId="7" applyFont="1" applyFill="1" applyBorder="1" applyAlignment="1">
      <alignment vertical="center"/>
    </xf>
    <xf numFmtId="0" fontId="2" fillId="2" borderId="0" xfId="15" applyFont="1" applyFill="1" applyBorder="1" applyAlignment="1">
      <alignment vertical="center"/>
    </xf>
    <xf numFmtId="0" fontId="2" fillId="2" borderId="0" xfId="15" applyFont="1" applyFill="1" applyBorder="1" applyAlignment="1">
      <alignment horizontal="left" vertical="center"/>
    </xf>
    <xf numFmtId="0" fontId="2" fillId="2" borderId="21" xfId="9" applyFont="1" applyFill="1" applyBorder="1" applyAlignment="1">
      <alignment vertical="center"/>
    </xf>
    <xf numFmtId="177" fontId="2" fillId="2" borderId="18" xfId="9" applyNumberFormat="1" applyFont="1" applyFill="1" applyBorder="1" applyAlignment="1">
      <alignment horizontal="right" vertical="center"/>
    </xf>
    <xf numFmtId="179" fontId="7" fillId="2" borderId="39" xfId="9" applyNumberFormat="1" applyFont="1" applyFill="1" applyBorder="1" applyAlignment="1">
      <alignment horizontal="center" vertical="center"/>
    </xf>
    <xf numFmtId="0" fontId="2" fillId="2" borderId="38" xfId="9" applyFont="1" applyFill="1" applyBorder="1" applyAlignment="1">
      <alignment vertical="center"/>
    </xf>
    <xf numFmtId="0" fontId="2" fillId="2" borderId="38" xfId="12" applyFont="1" applyFill="1" applyBorder="1" applyAlignment="1">
      <alignment vertical="center"/>
    </xf>
    <xf numFmtId="0" fontId="2" fillId="2" borderId="0" xfId="12" applyFont="1" applyFill="1" applyBorder="1" applyAlignment="1">
      <alignment vertical="center"/>
    </xf>
    <xf numFmtId="181" fontId="7" fillId="2" borderId="39" xfId="9" applyNumberFormat="1" applyFont="1" applyFill="1" applyBorder="1" applyAlignment="1">
      <alignment horizontal="center" vertical="center"/>
    </xf>
    <xf numFmtId="38" fontId="2" fillId="2" borderId="0" xfId="7" applyFont="1" applyFill="1" applyBorder="1" applyAlignment="1">
      <alignment vertical="center"/>
    </xf>
    <xf numFmtId="0" fontId="2" fillId="2" borderId="40" xfId="9" applyFont="1" applyFill="1" applyBorder="1" applyAlignment="1">
      <alignment vertical="center"/>
    </xf>
    <xf numFmtId="0" fontId="2" fillId="2" borderId="16" xfId="9" applyFont="1" applyFill="1" applyBorder="1" applyAlignment="1">
      <alignment vertical="center"/>
    </xf>
    <xf numFmtId="38" fontId="2" fillId="2" borderId="16" xfId="7" applyFont="1" applyFill="1" applyBorder="1" applyAlignment="1">
      <alignment vertical="center"/>
    </xf>
    <xf numFmtId="0" fontId="2" fillId="2" borderId="16" xfId="12" applyFont="1" applyFill="1" applyBorder="1" applyAlignment="1">
      <alignment vertical="center"/>
    </xf>
    <xf numFmtId="0" fontId="2" fillId="2" borderId="4" xfId="9" applyFont="1" applyFill="1" applyBorder="1" applyAlignment="1">
      <alignment vertical="center"/>
    </xf>
    <xf numFmtId="177" fontId="2" fillId="2" borderId="9" xfId="9" applyNumberFormat="1" applyFont="1" applyFill="1" applyBorder="1" applyAlignment="1">
      <alignment horizontal="right" vertical="center"/>
    </xf>
    <xf numFmtId="179" fontId="7" fillId="2" borderId="41" xfId="9" applyNumberFormat="1" applyFont="1" applyFill="1" applyBorder="1" applyAlignment="1">
      <alignment horizontal="center" vertical="center"/>
    </xf>
    <xf numFmtId="177" fontId="2" fillId="2" borderId="18" xfId="9" applyNumberFormat="1" applyFont="1" applyFill="1" applyBorder="1" applyAlignment="1">
      <alignment horizontal="center" vertical="center"/>
    </xf>
    <xf numFmtId="0" fontId="7" fillId="2" borderId="39" xfId="9" applyFont="1" applyFill="1" applyBorder="1" applyAlignment="1">
      <alignment horizontal="center" vertical="center"/>
    </xf>
    <xf numFmtId="177" fontId="2" fillId="2" borderId="8" xfId="9" applyNumberFormat="1" applyFont="1" applyFill="1" applyBorder="1" applyAlignment="1">
      <alignment horizontal="right" vertical="center"/>
    </xf>
    <xf numFmtId="177" fontId="2" fillId="2" borderId="36" xfId="9" applyNumberFormat="1" applyFont="1" applyFill="1" applyBorder="1" applyAlignment="1">
      <alignment horizontal="right" vertical="center"/>
    </xf>
    <xf numFmtId="179" fontId="7" fillId="2" borderId="37" xfId="9" applyNumberFormat="1" applyFont="1" applyFill="1" applyBorder="1" applyAlignment="1">
      <alignment horizontal="center" vertical="center"/>
    </xf>
    <xf numFmtId="0" fontId="2" fillId="2" borderId="49" xfId="9" applyFont="1" applyFill="1" applyBorder="1" applyAlignment="1">
      <alignment horizontal="left" vertical="center"/>
    </xf>
    <xf numFmtId="177" fontId="2" fillId="2" borderId="0" xfId="9" applyNumberFormat="1" applyFont="1" applyFill="1" applyBorder="1" applyAlignment="1">
      <alignment horizontal="right" vertical="center"/>
    </xf>
    <xf numFmtId="179" fontId="7" fillId="2" borderId="49" xfId="9" applyNumberFormat="1" applyFont="1" applyFill="1" applyBorder="1" applyAlignment="1">
      <alignment horizontal="center" vertical="center"/>
    </xf>
    <xf numFmtId="0" fontId="2" fillId="2" borderId="57" xfId="9" applyFont="1" applyFill="1" applyBorder="1" applyAlignment="1">
      <alignment horizontal="left" vertical="center"/>
    </xf>
    <xf numFmtId="0" fontId="2" fillId="2" borderId="58" xfId="9" applyFont="1" applyFill="1" applyBorder="1" applyAlignment="1">
      <alignment horizontal="left" vertical="center"/>
    </xf>
    <xf numFmtId="177" fontId="2" fillId="2" borderId="59" xfId="9" applyNumberFormat="1" applyFont="1" applyFill="1" applyBorder="1" applyAlignment="1">
      <alignment horizontal="right" vertical="center"/>
    </xf>
    <xf numFmtId="179" fontId="7" fillId="2" borderId="61" xfId="9" applyNumberFormat="1" applyFont="1" applyFill="1" applyBorder="1" applyAlignment="1">
      <alignment horizontal="center" vertical="center"/>
    </xf>
    <xf numFmtId="0" fontId="2" fillId="2" borderId="42" xfId="9" applyFont="1" applyFill="1" applyBorder="1" applyAlignment="1">
      <alignment horizontal="left" vertical="center"/>
    </xf>
    <xf numFmtId="0" fontId="2" fillId="2" borderId="43" xfId="9" applyFont="1" applyFill="1" applyBorder="1" applyAlignment="1">
      <alignment horizontal="left" vertical="center"/>
    </xf>
    <xf numFmtId="177" fontId="2" fillId="2" borderId="45" xfId="9" applyNumberFormat="1" applyFont="1" applyFill="1" applyBorder="1" applyAlignment="1">
      <alignment horizontal="right" vertical="center"/>
    </xf>
    <xf numFmtId="179" fontId="7" fillId="2" borderId="46" xfId="9" applyNumberFormat="1" applyFont="1" applyFill="1" applyBorder="1" applyAlignment="1">
      <alignment horizontal="center" vertical="center"/>
    </xf>
    <xf numFmtId="0" fontId="2" fillId="2" borderId="34" xfId="9" applyFont="1" applyFill="1" applyBorder="1" applyAlignment="1">
      <alignment vertical="center"/>
    </xf>
    <xf numFmtId="0" fontId="2" fillId="2" borderId="35" xfId="9" applyFont="1" applyFill="1" applyBorder="1" applyAlignment="1">
      <alignment vertical="center"/>
    </xf>
    <xf numFmtId="38" fontId="2" fillId="2" borderId="35" xfId="7" applyFont="1" applyFill="1" applyBorder="1" applyAlignment="1">
      <alignment vertical="center"/>
    </xf>
    <xf numFmtId="0" fontId="2" fillId="2" borderId="35" xfId="12" applyFont="1" applyFill="1" applyBorder="1" applyAlignment="1">
      <alignment vertical="center"/>
    </xf>
    <xf numFmtId="38" fontId="5" fillId="2" borderId="0" xfId="7" applyFont="1" applyFill="1" applyBorder="1" applyAlignment="1">
      <alignment vertical="center"/>
    </xf>
    <xf numFmtId="0" fontId="5" fillId="2" borderId="0" xfId="12" applyFont="1" applyFill="1" applyBorder="1" applyAlignment="1">
      <alignment vertical="center"/>
    </xf>
    <xf numFmtId="0" fontId="5" fillId="2" borderId="0" xfId="15" applyFont="1" applyFill="1" applyBorder="1" applyAlignment="1">
      <alignment horizontal="left" vertical="center"/>
    </xf>
    <xf numFmtId="0" fontId="34" fillId="2" borderId="0" xfId="9" applyFont="1" applyFill="1" applyBorder="1" applyAlignment="1">
      <alignment vertical="center"/>
    </xf>
    <xf numFmtId="0" fontId="34" fillId="2" borderId="0" xfId="9" applyFont="1" applyFill="1" applyAlignment="1">
      <alignment horizontal="left" vertical="center"/>
    </xf>
    <xf numFmtId="0" fontId="5" fillId="2" borderId="0" xfId="9" applyFont="1" applyFill="1" applyBorder="1" applyAlignment="1">
      <alignment horizontal="left" vertical="center"/>
    </xf>
    <xf numFmtId="49" fontId="5" fillId="0" borderId="4" xfId="4" applyNumberFormat="1" applyFont="1" applyBorder="1" applyAlignment="1" applyProtection="1">
      <alignment horizontal="left" vertical="center"/>
      <protection locked="0"/>
    </xf>
    <xf numFmtId="49" fontId="5" fillId="4" borderId="4" xfId="4" applyNumberFormat="1" applyFont="1" applyFill="1" applyBorder="1" applyAlignment="1" applyProtection="1">
      <alignment horizontal="center" vertical="center"/>
    </xf>
    <xf numFmtId="49" fontId="23" fillId="0" borderId="8" xfId="0" applyNumberFormat="1" applyFont="1" applyBorder="1" applyAlignment="1" applyProtection="1">
      <alignment horizontal="left" vertical="center"/>
      <protection locked="0"/>
    </xf>
    <xf numFmtId="38" fontId="2" fillId="0" borderId="0" xfId="7" applyFont="1" applyFill="1" applyBorder="1" applyAlignment="1">
      <alignment horizontal="center" vertical="center"/>
    </xf>
    <xf numFmtId="0" fontId="2" fillId="2" borderId="16" xfId="9" applyFont="1" applyFill="1" applyBorder="1" applyAlignment="1">
      <alignment horizontal="left" vertical="center"/>
    </xf>
    <xf numFmtId="0" fontId="2" fillId="2" borderId="0" xfId="9" applyFont="1" applyFill="1" applyBorder="1" applyAlignment="1">
      <alignment horizontal="left" vertical="center"/>
    </xf>
    <xf numFmtId="0" fontId="2" fillId="2" borderId="49" xfId="9" applyFont="1" applyFill="1" applyBorder="1" applyAlignment="1">
      <alignment vertical="center"/>
    </xf>
    <xf numFmtId="0" fontId="2" fillId="2" borderId="50" xfId="9" applyFont="1" applyFill="1" applyBorder="1" applyAlignment="1">
      <alignment vertical="center"/>
    </xf>
    <xf numFmtId="0" fontId="2" fillId="2" borderId="67" xfId="9" applyFont="1" applyFill="1" applyBorder="1" applyAlignment="1">
      <alignment horizontal="left" vertical="center"/>
    </xf>
    <xf numFmtId="0" fontId="2" fillId="2" borderId="2" xfId="9" applyFont="1" applyFill="1" applyBorder="1" applyAlignment="1">
      <alignment horizontal="left" vertical="center"/>
    </xf>
    <xf numFmtId="0" fontId="36" fillId="0" borderId="0" xfId="6" applyFont="1" applyFill="1" applyBorder="1" applyAlignment="1">
      <alignment horizontal="center"/>
    </xf>
    <xf numFmtId="0" fontId="4" fillId="0" borderId="0" xfId="6" applyFont="1" applyAlignment="1">
      <alignment horizontal="center" vertical="center"/>
    </xf>
    <xf numFmtId="0" fontId="2" fillId="0" borderId="34" xfId="6" applyFont="1" applyFill="1" applyBorder="1" applyAlignment="1">
      <alignment horizontal="center" vertical="center"/>
    </xf>
    <xf numFmtId="0" fontId="2" fillId="0" borderId="35" xfId="6" applyFont="1" applyFill="1" applyBorder="1" applyAlignment="1">
      <alignment horizontal="center" vertical="center"/>
    </xf>
    <xf numFmtId="0" fontId="2" fillId="0" borderId="35" xfId="6" applyFont="1" applyFill="1" applyBorder="1" applyAlignment="1">
      <alignment vertical="center"/>
    </xf>
    <xf numFmtId="0" fontId="2" fillId="0" borderId="36" xfId="6" applyFont="1" applyFill="1" applyBorder="1" applyAlignment="1">
      <alignment horizontal="center" vertical="center"/>
    </xf>
    <xf numFmtId="0" fontId="2" fillId="0" borderId="37" xfId="6" applyFont="1" applyFill="1" applyBorder="1" applyAlignment="1">
      <alignment horizontal="center" vertical="center"/>
    </xf>
    <xf numFmtId="38" fontId="2" fillId="0" borderId="40" xfId="7" applyFont="1" applyFill="1" applyBorder="1" applyAlignment="1">
      <alignment horizontal="center" vertical="center"/>
    </xf>
    <xf numFmtId="38" fontId="2" fillId="0" borderId="16" xfId="7" applyFont="1" applyFill="1" applyBorder="1" applyAlignment="1">
      <alignment horizontal="center" vertical="center"/>
    </xf>
    <xf numFmtId="38" fontId="2" fillId="0" borderId="38" xfId="7" applyFont="1" applyFill="1" applyBorder="1" applyAlignment="1">
      <alignment horizontal="center" vertical="center"/>
    </xf>
    <xf numFmtId="38" fontId="2" fillId="0" borderId="0" xfId="7" applyFont="1" applyFill="1" applyBorder="1" applyAlignment="1">
      <alignment horizontal="center" vertical="center"/>
    </xf>
    <xf numFmtId="0" fontId="2" fillId="0" borderId="42" xfId="6" applyFont="1" applyFill="1" applyBorder="1" applyAlignment="1">
      <alignment horizontal="center" vertical="center"/>
    </xf>
    <xf numFmtId="0" fontId="2" fillId="0" borderId="43" xfId="6" applyFont="1" applyFill="1" applyBorder="1" applyAlignment="1">
      <alignment horizontal="center" vertical="center"/>
    </xf>
    <xf numFmtId="0" fontId="2" fillId="0" borderId="44" xfId="6" applyFont="1" applyFill="1" applyBorder="1" applyAlignment="1">
      <alignment horizontal="center" vertical="center"/>
    </xf>
    <xf numFmtId="38" fontId="2" fillId="0" borderId="34" xfId="7" applyFont="1" applyFill="1" applyBorder="1" applyAlignment="1">
      <alignment horizontal="center" vertical="center"/>
    </xf>
    <xf numFmtId="38" fontId="2" fillId="0" borderId="35" xfId="7" applyFont="1" applyFill="1" applyBorder="1" applyAlignment="1">
      <alignment horizontal="center" vertical="center"/>
    </xf>
    <xf numFmtId="38" fontId="2" fillId="0" borderId="47" xfId="7" applyFont="1" applyFill="1" applyBorder="1" applyAlignment="1">
      <alignment horizontal="center" vertical="center"/>
    </xf>
    <xf numFmtId="0" fontId="2" fillId="0" borderId="47" xfId="6" applyFont="1" applyFill="1" applyBorder="1" applyAlignment="1">
      <alignment horizontal="center" vertical="center"/>
    </xf>
    <xf numFmtId="0" fontId="36" fillId="0" borderId="0" xfId="8" applyFont="1" applyFill="1" applyBorder="1" applyAlignment="1">
      <alignment horizontal="center"/>
    </xf>
    <xf numFmtId="0" fontId="4" fillId="0" borderId="0" xfId="8" applyFont="1" applyFill="1" applyBorder="1" applyAlignment="1">
      <alignment horizontal="center"/>
    </xf>
    <xf numFmtId="0" fontId="2" fillId="0" borderId="48" xfId="8" applyFont="1" applyFill="1" applyBorder="1" applyAlignment="1">
      <alignment horizontal="center" vertical="center"/>
    </xf>
    <xf numFmtId="0" fontId="2" fillId="0" borderId="49" xfId="8" applyFont="1" applyFill="1" applyBorder="1" applyAlignment="1">
      <alignment horizontal="center" vertical="center"/>
    </xf>
    <xf numFmtId="0" fontId="2" fillId="0" borderId="50" xfId="8" applyFont="1" applyFill="1" applyBorder="1" applyAlignment="1">
      <alignment horizontal="center" vertical="center"/>
    </xf>
    <xf numFmtId="0" fontId="2" fillId="0" borderId="53" xfId="8" applyFont="1" applyFill="1" applyBorder="1" applyAlignment="1">
      <alignment horizontal="center" vertical="center"/>
    </xf>
    <xf numFmtId="0" fontId="2" fillId="0" borderId="54" xfId="8" applyFont="1" applyFill="1" applyBorder="1" applyAlignment="1">
      <alignment horizontal="center" vertical="center"/>
    </xf>
    <xf numFmtId="0" fontId="2" fillId="0" borderId="55" xfId="8" applyFont="1" applyFill="1" applyBorder="1" applyAlignment="1">
      <alignment horizontal="center" vertical="center"/>
    </xf>
    <xf numFmtId="0" fontId="2" fillId="0" borderId="51" xfId="8" applyFont="1" applyFill="1" applyBorder="1" applyAlignment="1">
      <alignment horizontal="center" vertical="center"/>
    </xf>
    <xf numFmtId="0" fontId="2" fillId="0" borderId="56" xfId="8" applyFont="1" applyFill="1" applyBorder="1" applyAlignment="1">
      <alignment horizontal="center" vertical="center"/>
    </xf>
    <xf numFmtId="0" fontId="2" fillId="0" borderId="45" xfId="8" applyFont="1" applyFill="1" applyBorder="1" applyAlignment="1">
      <alignment horizontal="center" vertical="center" wrapText="1"/>
    </xf>
    <xf numFmtId="0" fontId="2" fillId="0" borderId="44" xfId="8" applyFont="1" applyBorder="1" applyAlignment="1">
      <alignment horizontal="center" vertical="center" wrapText="1"/>
    </xf>
    <xf numFmtId="0" fontId="2" fillId="0" borderId="46" xfId="8" applyFont="1" applyBorder="1" applyAlignment="1">
      <alignment horizontal="center" vertical="center" wrapText="1"/>
    </xf>
    <xf numFmtId="0" fontId="2" fillId="0" borderId="43" xfId="8" applyFont="1" applyFill="1" applyBorder="1" applyAlignment="1">
      <alignment horizontal="center" vertical="center" wrapText="1"/>
    </xf>
    <xf numFmtId="0" fontId="2" fillId="0" borderId="46" xfId="8" applyFont="1" applyFill="1" applyBorder="1" applyAlignment="1">
      <alignment horizontal="center" vertical="center" wrapText="1"/>
    </xf>
    <xf numFmtId="177" fontId="2" fillId="0" borderId="65" xfId="8" applyNumberFormat="1" applyFont="1" applyFill="1" applyBorder="1" applyAlignment="1">
      <alignment horizontal="right" vertical="center"/>
    </xf>
    <xf numFmtId="177" fontId="2" fillId="0" borderId="66" xfId="8" applyNumberFormat="1" applyFont="1" applyFill="1" applyBorder="1" applyAlignment="1">
      <alignment horizontal="right" vertical="center"/>
    </xf>
    <xf numFmtId="177" fontId="2" fillId="0" borderId="74" xfId="8" applyNumberFormat="1" applyFont="1" applyFill="1" applyBorder="1" applyAlignment="1">
      <alignment horizontal="center" vertical="center"/>
    </xf>
    <xf numFmtId="177" fontId="2" fillId="0" borderId="75" xfId="8" applyNumberFormat="1" applyFont="1" applyFill="1" applyBorder="1" applyAlignment="1">
      <alignment horizontal="center" vertical="center"/>
    </xf>
    <xf numFmtId="180" fontId="2" fillId="0" borderId="62" xfId="8" applyNumberFormat="1" applyFont="1" applyFill="1" applyBorder="1" applyAlignment="1">
      <alignment horizontal="right" vertical="center"/>
    </xf>
    <xf numFmtId="0" fontId="2" fillId="0" borderId="63" xfId="8" applyFont="1" applyBorder="1" applyAlignment="1">
      <alignment horizontal="right" vertical="center"/>
    </xf>
    <xf numFmtId="180" fontId="2" fillId="0" borderId="65" xfId="8" applyNumberFormat="1" applyFont="1" applyFill="1" applyBorder="1" applyAlignment="1">
      <alignment horizontal="center" vertical="center"/>
    </xf>
    <xf numFmtId="180" fontId="2" fillId="0" borderId="66" xfId="8" applyNumberFormat="1" applyFont="1" applyFill="1" applyBorder="1" applyAlignment="1">
      <alignment horizontal="center" vertical="center"/>
    </xf>
    <xf numFmtId="180" fontId="2" fillId="0" borderId="68" xfId="8" applyNumberFormat="1" applyFont="1" applyFill="1" applyBorder="1" applyAlignment="1">
      <alignment horizontal="center" vertical="center"/>
    </xf>
    <xf numFmtId="180" fontId="2" fillId="0" borderId="69" xfId="8" applyNumberFormat="1" applyFont="1" applyFill="1" applyBorder="1" applyAlignment="1">
      <alignment horizontal="center" vertical="center"/>
    </xf>
    <xf numFmtId="180" fontId="2" fillId="0" borderId="32" xfId="8" applyNumberFormat="1" applyFont="1" applyFill="1" applyBorder="1" applyAlignment="1">
      <alignment horizontal="center" vertical="center"/>
    </xf>
    <xf numFmtId="180" fontId="2" fillId="0" borderId="33" xfId="8" applyNumberFormat="1" applyFont="1" applyFill="1" applyBorder="1" applyAlignment="1">
      <alignment horizontal="center" vertical="center"/>
    </xf>
    <xf numFmtId="177" fontId="2" fillId="0" borderId="72" xfId="8" applyNumberFormat="1" applyFont="1" applyFill="1" applyBorder="1" applyAlignment="1">
      <alignment horizontal="center" vertical="center"/>
    </xf>
    <xf numFmtId="177" fontId="2" fillId="0" borderId="73" xfId="8" applyNumberFormat="1" applyFont="1" applyFill="1" applyBorder="1" applyAlignment="1">
      <alignment horizontal="center" vertical="center"/>
    </xf>
    <xf numFmtId="177" fontId="2" fillId="0" borderId="76" xfId="8" applyNumberFormat="1" applyFont="1" applyFill="1" applyBorder="1" applyAlignment="1">
      <alignment horizontal="center" vertical="center"/>
    </xf>
    <xf numFmtId="177" fontId="2" fillId="0" borderId="77" xfId="8" applyNumberFormat="1" applyFont="1" applyFill="1" applyBorder="1" applyAlignment="1">
      <alignment horizontal="center" vertical="center"/>
    </xf>
    <xf numFmtId="180" fontId="2" fillId="0" borderId="75" xfId="8" applyNumberFormat="1" applyFont="1" applyFill="1" applyBorder="1" applyAlignment="1">
      <alignment horizontal="center" vertical="center"/>
    </xf>
    <xf numFmtId="180" fontId="2" fillId="0" borderId="74" xfId="8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4" fillId="2" borderId="3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/>
    </xf>
    <xf numFmtId="0" fontId="34" fillId="2" borderId="37" xfId="0" applyFont="1" applyFill="1" applyBorder="1" applyAlignment="1">
      <alignment horizontal="center"/>
    </xf>
    <xf numFmtId="0" fontId="2" fillId="2" borderId="40" xfId="9" applyFont="1" applyFill="1" applyBorder="1" applyAlignment="1">
      <alignment horizontal="left" vertical="center"/>
    </xf>
    <xf numFmtId="0" fontId="2" fillId="2" borderId="16" xfId="9" applyFont="1" applyFill="1" applyBorder="1" applyAlignment="1">
      <alignment horizontal="left" vertical="center"/>
    </xf>
    <xf numFmtId="0" fontId="2" fillId="2" borderId="4" xfId="9" applyFont="1" applyFill="1" applyBorder="1" applyAlignment="1">
      <alignment horizontal="left" vertical="center"/>
    </xf>
    <xf numFmtId="0" fontId="2" fillId="2" borderId="38" xfId="9" applyFont="1" applyFill="1" applyBorder="1" applyAlignment="1">
      <alignment horizontal="left" vertical="center"/>
    </xf>
    <xf numFmtId="0" fontId="2" fillId="2" borderId="0" xfId="9" applyFont="1" applyFill="1" applyBorder="1" applyAlignment="1">
      <alignment horizontal="left" vertical="center"/>
    </xf>
    <xf numFmtId="0" fontId="2" fillId="2" borderId="21" xfId="9" applyFont="1" applyFill="1" applyBorder="1" applyAlignment="1">
      <alignment horizontal="left" vertical="center"/>
    </xf>
    <xf numFmtId="0" fontId="2" fillId="2" borderId="34" xfId="9" applyFont="1" applyFill="1" applyBorder="1" applyAlignment="1">
      <alignment horizontal="left" vertical="center"/>
    </xf>
    <xf numFmtId="0" fontId="2" fillId="2" borderId="35" xfId="9" applyFont="1" applyFill="1" applyBorder="1" applyAlignment="1">
      <alignment horizontal="left" vertical="center"/>
    </xf>
    <xf numFmtId="0" fontId="2" fillId="2" borderId="47" xfId="9" applyFont="1" applyFill="1" applyBorder="1" applyAlignment="1">
      <alignment horizontal="left" vertical="center"/>
    </xf>
    <xf numFmtId="0" fontId="36" fillId="2" borderId="0" xfId="9" applyFont="1" applyFill="1" applyAlignment="1">
      <alignment horizontal="center" vertical="center"/>
    </xf>
    <xf numFmtId="0" fontId="4" fillId="2" borderId="0" xfId="9" applyFont="1" applyFill="1" applyBorder="1" applyAlignment="1">
      <alignment horizontal="center" vertical="center"/>
    </xf>
    <xf numFmtId="0" fontId="2" fillId="2" borderId="48" xfId="9" applyFont="1" applyFill="1" applyBorder="1" applyAlignment="1">
      <alignment horizontal="center" vertical="center"/>
    </xf>
    <xf numFmtId="0" fontId="2" fillId="2" borderId="49" xfId="9" applyFont="1" applyFill="1" applyBorder="1" applyAlignment="1">
      <alignment horizontal="center" vertical="center"/>
    </xf>
    <xf numFmtId="0" fontId="2" fillId="2" borderId="49" xfId="9" applyFont="1" applyFill="1" applyBorder="1" applyAlignment="1">
      <alignment vertical="center"/>
    </xf>
    <xf numFmtId="0" fontId="2" fillId="2" borderId="50" xfId="9" applyFont="1" applyFill="1" applyBorder="1" applyAlignment="1">
      <alignment vertical="center"/>
    </xf>
    <xf numFmtId="0" fontId="2" fillId="2" borderId="53" xfId="9" applyFont="1" applyFill="1" applyBorder="1" applyAlignment="1">
      <alignment vertical="center"/>
    </xf>
    <xf numFmtId="0" fontId="2" fillId="2" borderId="54" xfId="9" applyFont="1" applyFill="1" applyBorder="1" applyAlignment="1">
      <alignment vertical="center"/>
    </xf>
    <xf numFmtId="0" fontId="2" fillId="2" borderId="55" xfId="9" applyFont="1" applyFill="1" applyBorder="1" applyAlignment="1">
      <alignment vertical="center"/>
    </xf>
    <xf numFmtId="0" fontId="2" fillId="2" borderId="51" xfId="9" applyFont="1" applyFill="1" applyBorder="1" applyAlignment="1">
      <alignment horizontal="center" vertical="center"/>
    </xf>
    <xf numFmtId="0" fontId="2" fillId="2" borderId="52" xfId="9" applyFont="1" applyFill="1" applyBorder="1" applyAlignment="1">
      <alignment horizontal="center" vertical="center"/>
    </xf>
    <xf numFmtId="0" fontId="2" fillId="2" borderId="56" xfId="9" applyFont="1" applyFill="1" applyBorder="1" applyAlignment="1">
      <alignment horizontal="center" vertical="center"/>
    </xf>
    <xf numFmtId="0" fontId="2" fillId="2" borderId="78" xfId="9" applyFont="1" applyFill="1" applyBorder="1" applyAlignment="1">
      <alignment horizontal="center" vertical="center"/>
    </xf>
    <xf numFmtId="0" fontId="2" fillId="2" borderId="67" xfId="9" applyFont="1" applyFill="1" applyBorder="1" applyAlignment="1">
      <alignment horizontal="left" vertical="center"/>
    </xf>
    <xf numFmtId="0" fontId="2" fillId="2" borderId="2" xfId="9" applyFont="1" applyFill="1" applyBorder="1" applyAlignment="1">
      <alignment horizontal="left" vertical="center"/>
    </xf>
    <xf numFmtId="0" fontId="2" fillId="2" borderId="14" xfId="9" applyFont="1" applyFill="1" applyBorder="1" applyAlignment="1">
      <alignment horizontal="left" vertical="center"/>
    </xf>
    <xf numFmtId="49" fontId="5" fillId="4" borderId="13" xfId="0" applyNumberFormat="1" applyFont="1" applyFill="1" applyBorder="1" applyAlignment="1" applyProtection="1">
      <alignment horizontal="center" vertical="center" wrapText="1"/>
    </xf>
    <xf numFmtId="49" fontId="5" fillId="4" borderId="6" xfId="0" applyNumberFormat="1" applyFont="1" applyFill="1" applyBorder="1" applyAlignment="1" applyProtection="1">
      <alignment horizontal="center" vertical="center"/>
    </xf>
    <xf numFmtId="49" fontId="5" fillId="4" borderId="5" xfId="0" applyNumberFormat="1" applyFont="1" applyFill="1" applyBorder="1" applyAlignment="1" applyProtection="1">
      <alignment horizontal="center" vertical="center"/>
    </xf>
    <xf numFmtId="49" fontId="5" fillId="4" borderId="13" xfId="0" applyNumberFormat="1" applyFont="1" applyFill="1" applyBorder="1" applyAlignment="1" applyProtection="1">
      <alignment horizontal="center" vertical="center"/>
    </xf>
    <xf numFmtId="49" fontId="5" fillId="4" borderId="9" xfId="0" applyNumberFormat="1" applyFont="1" applyFill="1" applyBorder="1" applyAlignment="1" applyProtection="1">
      <alignment horizontal="left" vertical="center"/>
    </xf>
    <xf numFmtId="49" fontId="5" fillId="4" borderId="16" xfId="0" applyNumberFormat="1" applyFont="1" applyFill="1" applyBorder="1" applyAlignment="1" applyProtection="1">
      <alignment horizontal="left" vertical="center"/>
    </xf>
    <xf numFmtId="49" fontId="5" fillId="4" borderId="4" xfId="0" applyNumberFormat="1" applyFont="1" applyFill="1" applyBorder="1" applyAlignment="1" applyProtection="1">
      <alignment horizontal="left" vertical="center"/>
    </xf>
    <xf numFmtId="49" fontId="5" fillId="4" borderId="6" xfId="0" applyNumberFormat="1" applyFont="1" applyFill="1" applyBorder="1" applyAlignment="1" applyProtection="1">
      <alignment horizontal="center" vertical="center" wrapText="1"/>
    </xf>
    <xf numFmtId="49" fontId="5" fillId="4" borderId="9" xfId="0" applyNumberFormat="1" applyFont="1" applyFill="1" applyBorder="1" applyAlignment="1" applyProtection="1">
      <alignment horizontal="center" vertical="center" wrapText="1"/>
    </xf>
    <xf numFmtId="49" fontId="5" fillId="4" borderId="4" xfId="0" applyNumberFormat="1" applyFont="1" applyFill="1" applyBorder="1" applyAlignment="1" applyProtection="1">
      <alignment horizontal="center" vertical="center" wrapText="1"/>
    </xf>
    <xf numFmtId="49" fontId="5" fillId="4" borderId="9" xfId="0" applyNumberFormat="1" applyFont="1" applyFill="1" applyBorder="1" applyAlignment="1" applyProtection="1">
      <alignment horizontal="left" vertical="center" wrapText="1"/>
    </xf>
    <xf numFmtId="49" fontId="5" fillId="4" borderId="16" xfId="0" applyNumberFormat="1" applyFont="1" applyFill="1" applyBorder="1" applyAlignment="1" applyProtection="1">
      <alignment horizontal="left" vertical="center" wrapText="1"/>
    </xf>
    <xf numFmtId="49" fontId="5" fillId="4" borderId="4" xfId="0" applyNumberFormat="1" applyFont="1" applyFill="1" applyBorder="1" applyAlignment="1" applyProtection="1">
      <alignment horizontal="left" vertical="center" wrapText="1"/>
    </xf>
    <xf numFmtId="49" fontId="5" fillId="4" borderId="8" xfId="0" applyNumberFormat="1" applyFont="1" applyFill="1" applyBorder="1" applyAlignment="1" applyProtection="1">
      <alignment horizontal="left" vertical="center"/>
    </xf>
    <xf numFmtId="49" fontId="5" fillId="4" borderId="2" xfId="0" applyNumberFormat="1" applyFont="1" applyFill="1" applyBorder="1" applyAlignment="1" applyProtection="1">
      <alignment horizontal="left" vertical="center"/>
    </xf>
    <xf numFmtId="49" fontId="5" fillId="4" borderId="14" xfId="0" applyNumberFormat="1" applyFont="1" applyFill="1" applyBorder="1" applyAlignment="1" applyProtection="1">
      <alignment horizontal="left" vertical="center"/>
    </xf>
    <xf numFmtId="49" fontId="5" fillId="4" borderId="24" xfId="0" applyNumberFormat="1" applyFont="1" applyFill="1" applyBorder="1" applyAlignment="1" applyProtection="1">
      <alignment horizontal="left" vertical="center"/>
    </xf>
    <xf numFmtId="49" fontId="5" fillId="4" borderId="25" xfId="0" applyNumberFormat="1" applyFont="1" applyFill="1" applyBorder="1" applyAlignment="1" applyProtection="1">
      <alignment horizontal="left" vertical="center"/>
    </xf>
    <xf numFmtId="49" fontId="5" fillId="4" borderId="26" xfId="0" applyNumberFormat="1" applyFont="1" applyFill="1" applyBorder="1" applyAlignment="1" applyProtection="1">
      <alignment horizontal="left" vertical="center"/>
    </xf>
    <xf numFmtId="49" fontId="20" fillId="4" borderId="9" xfId="0" applyNumberFormat="1" applyFont="1" applyFill="1" applyBorder="1" applyAlignment="1" applyProtection="1">
      <alignment horizontal="left" vertical="center"/>
    </xf>
    <xf numFmtId="49" fontId="20" fillId="4" borderId="16" xfId="0" applyNumberFormat="1" applyFont="1" applyFill="1" applyBorder="1" applyAlignment="1" applyProtection="1">
      <alignment horizontal="left" vertical="center"/>
    </xf>
    <xf numFmtId="49" fontId="20" fillId="4" borderId="4" xfId="0" applyNumberFormat="1" applyFont="1" applyFill="1" applyBorder="1" applyAlignment="1" applyProtection="1">
      <alignment horizontal="left" vertical="center"/>
    </xf>
    <xf numFmtId="49" fontId="30" fillId="4" borderId="9" xfId="0" applyNumberFormat="1" applyFont="1" applyFill="1" applyBorder="1" applyAlignment="1" applyProtection="1">
      <alignment horizontal="center" vertical="center" wrapText="1"/>
    </xf>
    <xf numFmtId="49" fontId="30" fillId="4" borderId="4" xfId="0" applyNumberFormat="1" applyFont="1" applyFill="1" applyBorder="1" applyAlignment="1" applyProtection="1">
      <alignment horizontal="center" vertical="center" wrapText="1"/>
    </xf>
    <xf numFmtId="177" fontId="30" fillId="3" borderId="9" xfId="0" applyNumberFormat="1" applyFont="1" applyFill="1" applyBorder="1" applyAlignment="1" applyProtection="1">
      <alignment horizontal="right" vertical="center"/>
    </xf>
    <xf numFmtId="177" fontId="30" fillId="3" borderId="4" xfId="0" applyNumberFormat="1" applyFont="1" applyFill="1" applyBorder="1" applyAlignment="1" applyProtection="1">
      <alignment horizontal="right" vertical="center"/>
    </xf>
    <xf numFmtId="49" fontId="30" fillId="4" borderId="19" xfId="0" applyNumberFormat="1" applyFont="1" applyFill="1" applyBorder="1" applyAlignment="1" applyProtection="1">
      <alignment horizontal="center" vertical="center" wrapText="1"/>
    </xf>
    <xf numFmtId="49" fontId="30" fillId="4" borderId="8" xfId="0" applyNumberFormat="1" applyFont="1" applyFill="1" applyBorder="1" applyAlignment="1" applyProtection="1">
      <alignment horizontal="center" vertical="center" wrapText="1"/>
    </xf>
    <xf numFmtId="49" fontId="30" fillId="4" borderId="13" xfId="0" applyNumberFormat="1" applyFont="1" applyFill="1" applyBorder="1" applyAlignment="1" applyProtection="1">
      <alignment horizontal="center" vertical="center" wrapText="1"/>
    </xf>
    <xf numFmtId="49" fontId="20" fillId="4" borderId="6" xfId="0" applyNumberFormat="1" applyFont="1" applyFill="1" applyBorder="1" applyAlignment="1" applyProtection="1">
      <alignment horizontal="center" vertical="center"/>
    </xf>
    <xf numFmtId="49" fontId="30" fillId="4" borderId="6" xfId="0" applyNumberFormat="1" applyFont="1" applyFill="1" applyBorder="1" applyAlignment="1" applyProtection="1">
      <alignment horizontal="center" vertical="center" wrapText="1"/>
    </xf>
    <xf numFmtId="49" fontId="30" fillId="4" borderId="20" xfId="0" applyNumberFormat="1" applyFont="1" applyFill="1" applyBorder="1" applyAlignment="1" applyProtection="1">
      <alignment horizontal="center" vertical="center" wrapText="1"/>
    </xf>
    <xf numFmtId="49" fontId="20" fillId="4" borderId="14" xfId="0" applyNumberFormat="1" applyFont="1" applyFill="1" applyBorder="1" applyAlignment="1" applyProtection="1">
      <alignment horizontal="center" vertical="center"/>
    </xf>
    <xf numFmtId="49" fontId="30" fillId="4" borderId="6" xfId="0" applyNumberFormat="1" applyFont="1" applyFill="1" applyBorder="1" applyAlignment="1" applyProtection="1">
      <alignment horizontal="center" vertical="center"/>
    </xf>
    <xf numFmtId="49" fontId="30" fillId="4" borderId="29" xfId="0" applyNumberFormat="1" applyFont="1" applyFill="1" applyBorder="1" applyAlignment="1" applyProtection="1">
      <alignment horizontal="center" vertical="center"/>
    </xf>
    <xf numFmtId="49" fontId="30" fillId="4" borderId="3" xfId="0" applyNumberFormat="1" applyFont="1" applyFill="1" applyBorder="1" applyAlignment="1" applyProtection="1">
      <alignment horizontal="center" vertical="center"/>
    </xf>
    <xf numFmtId="49" fontId="30" fillId="4" borderId="20" xfId="0" applyNumberFormat="1" applyFont="1" applyFill="1" applyBorder="1" applyAlignment="1" applyProtection="1">
      <alignment horizontal="center" vertical="center"/>
    </xf>
    <xf numFmtId="49" fontId="30" fillId="4" borderId="30" xfId="0" applyNumberFormat="1" applyFont="1" applyFill="1" applyBorder="1" applyAlignment="1" applyProtection="1">
      <alignment horizontal="center" vertical="center"/>
    </xf>
    <xf numFmtId="49" fontId="30" fillId="4" borderId="2" xfId="0" applyNumberFormat="1" applyFont="1" applyFill="1" applyBorder="1" applyAlignment="1" applyProtection="1">
      <alignment horizontal="center" vertical="center"/>
    </xf>
    <xf numFmtId="49" fontId="30" fillId="4" borderId="14" xfId="0" applyNumberFormat="1" applyFont="1" applyFill="1" applyBorder="1" applyAlignment="1" applyProtection="1">
      <alignment horizontal="center" vertical="center"/>
    </xf>
    <xf numFmtId="49" fontId="30" fillId="0" borderId="31" xfId="0" applyNumberFormat="1" applyFont="1" applyBorder="1" applyAlignment="1" applyProtection="1">
      <alignment horizontal="left" vertical="center"/>
      <protection locked="0"/>
    </xf>
    <xf numFmtId="49" fontId="30" fillId="0" borderId="16" xfId="0" applyNumberFormat="1" applyFont="1" applyBorder="1" applyAlignment="1" applyProtection="1">
      <alignment horizontal="left" vertical="center"/>
      <protection locked="0"/>
    </xf>
    <xf numFmtId="49" fontId="30" fillId="0" borderId="4" xfId="0" applyNumberFormat="1" applyFont="1" applyBorder="1" applyAlignment="1" applyProtection="1">
      <alignment horizontal="left" vertical="center"/>
      <protection locked="0"/>
    </xf>
    <xf numFmtId="49" fontId="30" fillId="4" borderId="27" xfId="0" applyNumberFormat="1" applyFont="1" applyFill="1" applyBorder="1" applyAlignment="1" applyProtection="1">
      <alignment horizontal="center" vertical="center" wrapText="1"/>
    </xf>
    <xf numFmtId="49" fontId="30" fillId="4" borderId="28" xfId="0" applyNumberFormat="1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49" fontId="5" fillId="4" borderId="5" xfId="0" applyNumberFormat="1" applyFont="1" applyFill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left" vertical="center"/>
    </xf>
    <xf numFmtId="49" fontId="5" fillId="0" borderId="4" xfId="0" applyNumberFormat="1" applyFont="1" applyBorder="1" applyAlignment="1" applyProtection="1">
      <alignment horizontal="left" vertical="center"/>
    </xf>
    <xf numFmtId="49" fontId="20" fillId="0" borderId="9" xfId="0" applyNumberFormat="1" applyFont="1" applyBorder="1" applyAlignment="1" applyProtection="1">
      <alignment horizontal="left" vertical="center"/>
      <protection locked="0"/>
    </xf>
    <xf numFmtId="49" fontId="20" fillId="0" borderId="4" xfId="0" applyNumberFormat="1" applyFont="1" applyBorder="1" applyAlignment="1" applyProtection="1">
      <alignment horizontal="left" vertical="center"/>
      <protection locked="0"/>
    </xf>
    <xf numFmtId="49" fontId="20" fillId="0" borderId="9" xfId="0" applyNumberFormat="1" applyFont="1" applyBorder="1" applyAlignment="1" applyProtection="1">
      <alignment horizontal="left" vertical="center" wrapText="1"/>
      <protection locked="0"/>
    </xf>
    <xf numFmtId="49" fontId="20" fillId="0" borderId="4" xfId="0" applyNumberFormat="1" applyFont="1" applyBorder="1" applyAlignment="1" applyProtection="1">
      <alignment horizontal="left" vertical="center" wrapText="1"/>
      <protection locked="0"/>
    </xf>
    <xf numFmtId="177" fontId="20" fillId="0" borderId="9" xfId="0" applyNumberFormat="1" applyFont="1" applyBorder="1" applyAlignment="1" applyProtection="1">
      <alignment horizontal="right" vertical="center"/>
      <protection locked="0"/>
    </xf>
    <xf numFmtId="177" fontId="20" fillId="0" borderId="4" xfId="0" applyNumberFormat="1" applyFont="1" applyBorder="1" applyAlignment="1" applyProtection="1">
      <alignment horizontal="right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</xf>
    <xf numFmtId="49" fontId="20" fillId="4" borderId="5" xfId="0" applyNumberFormat="1" applyFont="1" applyFill="1" applyBorder="1" applyAlignment="1" applyProtection="1">
      <alignment horizontal="center" vertical="center" wrapText="1"/>
    </xf>
    <xf numFmtId="177" fontId="5" fillId="3" borderId="9" xfId="0" applyNumberFormat="1" applyFont="1" applyFill="1" applyBorder="1" applyAlignment="1" applyProtection="1">
      <alignment vertical="center"/>
    </xf>
    <xf numFmtId="177" fontId="5" fillId="3" borderId="4" xfId="0" applyNumberFormat="1" applyFont="1" applyFill="1" applyBorder="1" applyAlignment="1" applyProtection="1">
      <alignment vertical="center"/>
    </xf>
    <xf numFmtId="0" fontId="5" fillId="3" borderId="5" xfId="0" applyNumberFormat="1" applyFont="1" applyFill="1" applyBorder="1" applyAlignment="1" applyProtection="1">
      <alignment horizontal="center" vertical="center"/>
    </xf>
    <xf numFmtId="49" fontId="27" fillId="0" borderId="2" xfId="0" applyNumberFormat="1" applyFont="1" applyBorder="1" applyAlignment="1" applyProtection="1">
      <alignment horizontal="right" vertical="center"/>
      <protection locked="0"/>
    </xf>
    <xf numFmtId="49" fontId="21" fillId="0" borderId="2" xfId="0" applyNumberFormat="1" applyFont="1" applyBorder="1" applyAlignment="1" applyProtection="1">
      <alignment horizontal="right" vertical="center"/>
      <protection locked="0"/>
    </xf>
    <xf numFmtId="49" fontId="20" fillId="4" borderId="9" xfId="0" applyNumberFormat="1" applyFont="1" applyFill="1" applyBorder="1" applyAlignment="1" applyProtection="1">
      <alignment horizontal="center" vertical="center"/>
    </xf>
    <xf numFmtId="49" fontId="20" fillId="4" borderId="4" xfId="0" applyNumberFormat="1" applyFont="1" applyFill="1" applyBorder="1" applyAlignment="1" applyProtection="1">
      <alignment horizontal="center" vertical="center"/>
    </xf>
    <xf numFmtId="49" fontId="20" fillId="0" borderId="32" xfId="0" applyNumberFormat="1" applyFont="1" applyBorder="1" applyAlignment="1" applyProtection="1">
      <alignment horizontal="left" vertical="center"/>
    </xf>
    <xf numFmtId="49" fontId="20" fillId="0" borderId="33" xfId="0" applyNumberFormat="1" applyFont="1" applyBorder="1" applyAlignment="1" applyProtection="1">
      <alignment horizontal="left" vertical="center"/>
    </xf>
    <xf numFmtId="177" fontId="20" fillId="3" borderId="9" xfId="0" applyNumberFormat="1" applyFont="1" applyFill="1" applyBorder="1" applyAlignment="1" applyProtection="1">
      <alignment horizontal="right" vertical="center"/>
    </xf>
    <xf numFmtId="177" fontId="20" fillId="3" borderId="4" xfId="0" applyNumberFormat="1" applyFont="1" applyFill="1" applyBorder="1" applyAlignment="1" applyProtection="1">
      <alignment horizontal="right" vertical="center"/>
    </xf>
    <xf numFmtId="49" fontId="43" fillId="4" borderId="19" xfId="0" applyNumberFormat="1" applyFont="1" applyFill="1" applyBorder="1" applyAlignment="1" applyProtection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31" fillId="4" borderId="19" xfId="0" applyNumberFormat="1" applyFont="1" applyFill="1" applyBorder="1" applyAlignment="1" applyProtection="1">
      <alignment horizontal="left" vertical="center" wrapText="1"/>
    </xf>
    <xf numFmtId="49" fontId="5" fillId="0" borderId="20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vertical="center"/>
    </xf>
    <xf numFmtId="49" fontId="5" fillId="0" borderId="21" xfId="0" applyNumberFormat="1" applyFont="1" applyBorder="1" applyAlignment="1" applyProtection="1">
      <alignment vertical="center"/>
    </xf>
    <xf numFmtId="49" fontId="5" fillId="0" borderId="8" xfId="0" applyNumberFormat="1" applyFont="1" applyBorder="1" applyAlignment="1" applyProtection="1">
      <alignment vertical="center"/>
    </xf>
    <xf numFmtId="49" fontId="5" fillId="0" borderId="14" xfId="0" applyNumberFormat="1" applyFont="1" applyBorder="1" applyAlignment="1" applyProtection="1">
      <alignment vertical="center"/>
    </xf>
    <xf numFmtId="49" fontId="5" fillId="4" borderId="7" xfId="4" applyNumberFormat="1" applyFont="1" applyFill="1" applyBorder="1" applyAlignment="1" applyProtection="1">
      <alignment horizontal="center" vertical="center" wrapText="1"/>
      <protection locked="0"/>
    </xf>
    <xf numFmtId="49" fontId="5" fillId="4" borderId="6" xfId="4" applyNumberFormat="1" applyFont="1" applyFill="1" applyBorder="1" applyAlignment="1" applyProtection="1">
      <alignment horizontal="center" vertical="center" wrapText="1"/>
      <protection locked="0"/>
    </xf>
    <xf numFmtId="49" fontId="5" fillId="4" borderId="7" xfId="4" applyNumberFormat="1" applyFont="1" applyFill="1" applyBorder="1" applyAlignment="1" applyProtection="1">
      <alignment horizontal="center" vertical="center"/>
    </xf>
    <xf numFmtId="49" fontId="5" fillId="4" borderId="6" xfId="4" applyNumberFormat="1" applyFont="1" applyFill="1" applyBorder="1" applyAlignment="1" applyProtection="1">
      <alignment horizontal="center" vertical="center"/>
    </xf>
    <xf numFmtId="49" fontId="5" fillId="0" borderId="9" xfId="4" applyNumberFormat="1" applyFont="1" applyBorder="1" applyAlignment="1" applyProtection="1">
      <alignment horizontal="left" vertical="center"/>
      <protection locked="0"/>
    </xf>
    <xf numFmtId="49" fontId="5" fillId="0" borderId="4" xfId="4" applyNumberFormat="1" applyFont="1" applyBorder="1" applyAlignment="1" applyProtection="1">
      <alignment horizontal="left" vertical="center"/>
      <protection locked="0"/>
    </xf>
    <xf numFmtId="49" fontId="5" fillId="0" borderId="9" xfId="2" applyNumberFormat="1" applyFont="1" applyBorder="1" applyAlignment="1" applyProtection="1">
      <alignment horizontal="left" vertical="center"/>
    </xf>
    <xf numFmtId="49" fontId="5" fillId="0" borderId="4" xfId="2" applyNumberFormat="1" applyFont="1" applyBorder="1" applyAlignment="1" applyProtection="1">
      <alignment horizontal="left" vertical="center"/>
    </xf>
    <xf numFmtId="49" fontId="5" fillId="4" borderId="9" xfId="4" applyNumberFormat="1" applyFont="1" applyFill="1" applyBorder="1" applyAlignment="1" applyProtection="1">
      <alignment horizontal="center" vertical="center"/>
    </xf>
    <xf numFmtId="49" fontId="5" fillId="4" borderId="4" xfId="4" applyNumberFormat="1" applyFont="1" applyFill="1" applyBorder="1" applyAlignment="1" applyProtection="1">
      <alignment horizontal="center" vertical="center"/>
    </xf>
    <xf numFmtId="49" fontId="5" fillId="4" borderId="13" xfId="4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vertical="center" wrapText="1"/>
    </xf>
    <xf numFmtId="49" fontId="5" fillId="0" borderId="6" xfId="0" applyNumberFormat="1" applyFont="1" applyBorder="1" applyAlignment="1" applyProtection="1">
      <alignment vertical="center" wrapText="1"/>
    </xf>
    <xf numFmtId="49" fontId="5" fillId="4" borderId="7" xfId="4" applyNumberFormat="1" applyFont="1" applyFill="1" applyBorder="1" applyAlignment="1" applyProtection="1">
      <alignment horizontal="center" vertical="center" wrapText="1"/>
    </xf>
    <xf numFmtId="49" fontId="5" fillId="4" borderId="16" xfId="4" applyNumberFormat="1" applyFont="1" applyFill="1" applyBorder="1" applyAlignment="1" applyProtection="1">
      <alignment horizontal="center" vertical="center"/>
    </xf>
    <xf numFmtId="0" fontId="5" fillId="0" borderId="9" xfId="4" applyFont="1" applyFill="1" applyBorder="1" applyAlignment="1" applyProtection="1">
      <alignment horizontal="left" vertical="center" wrapText="1"/>
    </xf>
    <xf numFmtId="0" fontId="5" fillId="0" borderId="4" xfId="4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/>
    </xf>
    <xf numFmtId="49" fontId="5" fillId="4" borderId="7" xfId="4" applyNumberFormat="1" applyFont="1" applyFill="1" applyBorder="1" applyAlignment="1" applyProtection="1">
      <alignment horizontal="center" vertical="center"/>
      <protection locked="0"/>
    </xf>
    <xf numFmtId="49" fontId="5" fillId="4" borderId="6" xfId="4" applyNumberFormat="1" applyFont="1" applyFill="1" applyBorder="1" applyAlignment="1" applyProtection="1">
      <alignment horizontal="center" vertical="center"/>
      <protection locked="0"/>
    </xf>
    <xf numFmtId="0" fontId="6" fillId="0" borderId="9" xfId="4" applyFont="1" applyFill="1" applyBorder="1" applyAlignment="1">
      <alignment horizontal="left" vertical="center" wrapText="1"/>
    </xf>
    <xf numFmtId="0" fontId="6" fillId="0" borderId="4" xfId="4" applyFont="1" applyFill="1" applyBorder="1" applyAlignment="1">
      <alignment horizontal="left" vertical="center" wrapText="1"/>
    </xf>
    <xf numFmtId="38" fontId="21" fillId="2" borderId="0" xfId="1" applyFont="1" applyFill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left" vertical="center"/>
    </xf>
    <xf numFmtId="49" fontId="20" fillId="2" borderId="2" xfId="0" applyNumberFormat="1" applyFont="1" applyFill="1" applyBorder="1" applyAlignment="1" applyProtection="1">
      <alignment horizontal="right" vertical="center"/>
      <protection locked="0"/>
    </xf>
    <xf numFmtId="49" fontId="32" fillId="4" borderId="5" xfId="0" applyNumberFormat="1" applyFont="1" applyFill="1" applyBorder="1" applyAlignment="1" applyProtection="1">
      <alignment horizontal="center" vertical="center"/>
    </xf>
    <xf numFmtId="49" fontId="32" fillId="4" borderId="4" xfId="0" applyNumberFormat="1" applyFont="1" applyFill="1" applyBorder="1" applyAlignment="1" applyProtection="1">
      <alignment horizontal="center" vertical="center"/>
    </xf>
  </cellXfs>
  <cellStyles count="21">
    <cellStyle name="桁区切り" xfId="1" builtinId="6"/>
    <cellStyle name="桁区切り 2" xfId="7"/>
    <cellStyle name="桁区切り 3" xfId="19"/>
    <cellStyle name="標準" xfId="0" builtinId="0"/>
    <cellStyle name="標準 2" xfId="2"/>
    <cellStyle name="標準 2 2" xfId="16"/>
    <cellStyle name="標準 2 2 2" xfId="20"/>
    <cellStyle name="標準 2 3" xfId="13"/>
    <cellStyle name="標準 3" xfId="3"/>
    <cellStyle name="標準 3 2" xfId="17"/>
    <cellStyle name="標準 4" xfId="11"/>
    <cellStyle name="標準 4 2" xfId="18"/>
    <cellStyle name="標準 5" xfId="8"/>
    <cellStyle name="標準 6" xfId="14"/>
    <cellStyle name="標準 7" xfId="10"/>
    <cellStyle name="標準 8" xfId="9"/>
    <cellStyle name="標準 9" xfId="6"/>
    <cellStyle name="標準_03.04.01.財務諸表雛形_様式_桜内案１_コピー03　普通会計４表2006.12.23_仕訳" xfId="12"/>
    <cellStyle name="標準_附属明細表PL・NW・WS　20060423修正版" xfId="4"/>
    <cellStyle name="標準_別冊１　Ｐ2～Ｐ5　普通会計４表20070113_仕訳" xfId="15"/>
    <cellStyle name="標準１" xfId="5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0</xdr:row>
          <xdr:rowOff>76200</xdr:rowOff>
        </xdr:from>
        <xdr:to>
          <xdr:col>1</xdr:col>
          <xdr:colOff>28575</xdr:colOff>
          <xdr:row>0</xdr:row>
          <xdr:rowOff>104775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0</xdr:row>
          <xdr:rowOff>76200</xdr:rowOff>
        </xdr:from>
        <xdr:to>
          <xdr:col>1</xdr:col>
          <xdr:colOff>133350</xdr:colOff>
          <xdr:row>0</xdr:row>
          <xdr:rowOff>104775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0</xdr:colOff>
          <xdr:row>2</xdr:row>
          <xdr:rowOff>0</xdr:rowOff>
        </xdr:from>
        <xdr:to>
          <xdr:col>2</xdr:col>
          <xdr:colOff>1076325</xdr:colOff>
          <xdr:row>3</xdr:row>
          <xdr:rowOff>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1190625</xdr:colOff>
          <xdr:row>2</xdr:row>
          <xdr:rowOff>0</xdr:rowOff>
        </xdr:from>
        <xdr:to>
          <xdr:col>3</xdr:col>
          <xdr:colOff>695325</xdr:colOff>
          <xdr:row>3</xdr:row>
          <xdr:rowOff>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304800</xdr:colOff>
          <xdr:row>1</xdr:row>
          <xdr:rowOff>466725</xdr:rowOff>
        </xdr:from>
        <xdr:to>
          <xdr:col>2</xdr:col>
          <xdr:colOff>1304925</xdr:colOff>
          <xdr:row>2</xdr:row>
          <xdr:rowOff>104775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1428750</xdr:colOff>
          <xdr:row>1</xdr:row>
          <xdr:rowOff>466725</xdr:rowOff>
        </xdr:from>
        <xdr:to>
          <xdr:col>3</xdr:col>
          <xdr:colOff>457200</xdr:colOff>
          <xdr:row>2</xdr:row>
          <xdr:rowOff>104775</xdr:rowOff>
        </xdr:to>
        <xdr:sp macro="" textlink="">
          <xdr:nvSpPr>
            <xdr:cNvPr id="10244" name="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400050</xdr:colOff>
          <xdr:row>2</xdr:row>
          <xdr:rowOff>266700</xdr:rowOff>
        </xdr:from>
        <xdr:to>
          <xdr:col>2</xdr:col>
          <xdr:colOff>1809750</xdr:colOff>
          <xdr:row>4</xdr:row>
          <xdr:rowOff>209550</xdr:rowOff>
        </xdr:to>
        <xdr:sp macro="" textlink="">
          <xdr:nvSpPr>
            <xdr:cNvPr id="11267" name="Button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2028825</xdr:colOff>
          <xdr:row>2</xdr:row>
          <xdr:rowOff>266700</xdr:rowOff>
        </xdr:from>
        <xdr:to>
          <xdr:col>3</xdr:col>
          <xdr:colOff>1162050</xdr:colOff>
          <xdr:row>4</xdr:row>
          <xdr:rowOff>209550</xdr:rowOff>
        </xdr:to>
        <xdr:sp macro="" textlink="">
          <xdr:nvSpPr>
            <xdr:cNvPr id="11268" name="Butto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161925</xdr:colOff>
          <xdr:row>1</xdr:row>
          <xdr:rowOff>590550</xdr:rowOff>
        </xdr:from>
        <xdr:to>
          <xdr:col>2</xdr:col>
          <xdr:colOff>1123950</xdr:colOff>
          <xdr:row>2</xdr:row>
          <xdr:rowOff>228600</xdr:rowOff>
        </xdr:to>
        <xdr:sp macro="" textlink="">
          <xdr:nvSpPr>
            <xdr:cNvPr id="18436" name="Button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1257300</xdr:colOff>
          <xdr:row>1</xdr:row>
          <xdr:rowOff>590550</xdr:rowOff>
        </xdr:from>
        <xdr:to>
          <xdr:col>2</xdr:col>
          <xdr:colOff>2219325</xdr:colOff>
          <xdr:row>2</xdr:row>
          <xdr:rowOff>228600</xdr:rowOff>
        </xdr:to>
        <xdr:sp macro="" textlink="">
          <xdr:nvSpPr>
            <xdr:cNvPr id="18437" name="Button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15</xdr:row>
          <xdr:rowOff>95250</xdr:rowOff>
        </xdr:from>
        <xdr:to>
          <xdr:col>9</xdr:col>
          <xdr:colOff>361950</xdr:colOff>
          <xdr:row>20</xdr:row>
          <xdr:rowOff>142875</xdr:rowOff>
        </xdr:to>
        <xdr:sp macro="" textlink="">
          <xdr:nvSpPr>
            <xdr:cNvPr id="77825" name="Button 1" hidden="1">
              <a:extLst>
                <a:ext uri="{63B3BB69-23CF-44E3-9099-C40C66FF867C}">
                  <a14:compatExt spid="_x0000_s77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219075</xdr:colOff>
          <xdr:row>15</xdr:row>
          <xdr:rowOff>95250</xdr:rowOff>
        </xdr:from>
        <xdr:to>
          <xdr:col>19</xdr:col>
          <xdr:colOff>66675</xdr:colOff>
          <xdr:row>20</xdr:row>
          <xdr:rowOff>142875</xdr:rowOff>
        </xdr:to>
        <xdr:sp macro="" textlink="">
          <xdr:nvSpPr>
            <xdr:cNvPr id="77826" name="Button 2" hidden="1">
              <a:extLst>
                <a:ext uri="{63B3BB69-23CF-44E3-9099-C40C66FF867C}">
                  <a14:compatExt spid="_x0000_s77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304800</xdr:colOff>
          <xdr:row>0</xdr:row>
          <xdr:rowOff>190500</xdr:rowOff>
        </xdr:from>
        <xdr:to>
          <xdr:col>1</xdr:col>
          <xdr:colOff>952500</xdr:colOff>
          <xdr:row>0</xdr:row>
          <xdr:rowOff>419100</xdr:rowOff>
        </xdr:to>
        <xdr:sp macro="" textlink="">
          <xdr:nvSpPr>
            <xdr:cNvPr id="61441" name="Button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</xdr:colOff>
          <xdr:row>0</xdr:row>
          <xdr:rowOff>190500</xdr:rowOff>
        </xdr:from>
        <xdr:to>
          <xdr:col>2</xdr:col>
          <xdr:colOff>733425</xdr:colOff>
          <xdr:row>0</xdr:row>
          <xdr:rowOff>419100</xdr:rowOff>
        </xdr:to>
        <xdr:sp macro="" textlink="">
          <xdr:nvSpPr>
            <xdr:cNvPr id="61442" name="Button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</xdr:row>
          <xdr:rowOff>57150</xdr:rowOff>
        </xdr:from>
        <xdr:to>
          <xdr:col>2</xdr:col>
          <xdr:colOff>742950</xdr:colOff>
          <xdr:row>1</xdr:row>
          <xdr:rowOff>285750</xdr:rowOff>
        </xdr:to>
        <xdr:sp macro="" textlink="">
          <xdr:nvSpPr>
            <xdr:cNvPr id="61446" name="Button 6" hidden="1">
              <a:extLst>
                <a:ext uri="{63B3BB69-23CF-44E3-9099-C40C66FF867C}">
                  <a14:compatExt spid="_x0000_s6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304800</xdr:colOff>
          <xdr:row>1</xdr:row>
          <xdr:rowOff>47625</xdr:rowOff>
        </xdr:from>
        <xdr:to>
          <xdr:col>1</xdr:col>
          <xdr:colOff>952500</xdr:colOff>
          <xdr:row>1</xdr:row>
          <xdr:rowOff>285750</xdr:rowOff>
        </xdr:to>
        <xdr:sp macro="" textlink="">
          <xdr:nvSpPr>
            <xdr:cNvPr id="61447" name="Button 7" hidden="1">
              <a:extLst>
                <a:ext uri="{63B3BB69-23CF-44E3-9099-C40C66FF867C}">
                  <a14:compatExt spid="_x0000_s6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1047750</xdr:colOff>
          <xdr:row>2</xdr:row>
          <xdr:rowOff>333375</xdr:rowOff>
        </xdr:from>
        <xdr:to>
          <xdr:col>2</xdr:col>
          <xdr:colOff>981075</xdr:colOff>
          <xdr:row>6</xdr:row>
          <xdr:rowOff>266700</xdr:rowOff>
        </xdr:to>
        <xdr:sp macro="" textlink="">
          <xdr:nvSpPr>
            <xdr:cNvPr id="63489" name="Button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1381125</xdr:colOff>
          <xdr:row>2</xdr:row>
          <xdr:rowOff>333375</xdr:rowOff>
        </xdr:from>
        <xdr:to>
          <xdr:col>3</xdr:col>
          <xdr:colOff>1714500</xdr:colOff>
          <xdr:row>6</xdr:row>
          <xdr:rowOff>266700</xdr:rowOff>
        </xdr:to>
        <xdr:sp macro="" textlink="">
          <xdr:nvSpPr>
            <xdr:cNvPr id="63490" name="Button 2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1" zoomScale="85" zoomScaleNormal="85" zoomScaleSheetLayoutView="85" workbookViewId="0"/>
  </sheetViews>
  <sheetFormatPr defaultRowHeight="12.75" x14ac:dyDescent="0.15"/>
  <cols>
    <col min="1" max="2" width="9" style="190" hidden="1" customWidth="1"/>
    <col min="3" max="3" width="0.625" style="191" customWidth="1"/>
    <col min="4" max="14" width="2.125" style="191" customWidth="1"/>
    <col min="15" max="15" width="6" style="191" customWidth="1"/>
    <col min="16" max="16" width="22.375" style="191" customWidth="1"/>
    <col min="17" max="17" width="3.375" style="191" bestFit="1" customWidth="1"/>
    <col min="18" max="19" width="2.125" style="191" customWidth="1"/>
    <col min="20" max="24" width="3.875" style="191" customWidth="1"/>
    <col min="25" max="25" width="3.125" style="191" customWidth="1"/>
    <col min="26" max="26" width="24.125" style="191" bestFit="1" customWidth="1"/>
    <col min="27" max="27" width="3.125" style="191" customWidth="1"/>
    <col min="28" max="28" width="0.625" style="191" customWidth="1"/>
    <col min="29" max="29" width="9" style="191"/>
    <col min="30" max="31" width="0" style="191" hidden="1" customWidth="1"/>
    <col min="32" max="16384" width="9" style="191"/>
  </cols>
  <sheetData>
    <row r="1" spans="1:31" x14ac:dyDescent="0.15">
      <c r="D1" s="191" t="s">
        <v>224</v>
      </c>
    </row>
    <row r="2" spans="1:31" x14ac:dyDescent="0.15">
      <c r="D2" s="191" t="s">
        <v>225</v>
      </c>
    </row>
    <row r="3" spans="1:31" x14ac:dyDescent="0.15">
      <c r="D3" s="191" t="s">
        <v>226</v>
      </c>
    </row>
    <row r="4" spans="1:31" x14ac:dyDescent="0.15">
      <c r="D4" s="191" t="s">
        <v>227</v>
      </c>
    </row>
    <row r="5" spans="1:31" x14ac:dyDescent="0.15">
      <c r="D5" s="191" t="s">
        <v>228</v>
      </c>
    </row>
    <row r="6" spans="1:31" x14ac:dyDescent="0.15">
      <c r="D6" s="191" t="s">
        <v>229</v>
      </c>
    </row>
    <row r="7" spans="1:31" x14ac:dyDescent="0.15">
      <c r="D7" s="191" t="s">
        <v>623</v>
      </c>
    </row>
    <row r="8" spans="1:31" s="197" customFormat="1" ht="13.5" x14ac:dyDescent="0.15">
      <c r="A8" s="192"/>
      <c r="B8" s="193"/>
      <c r="C8" s="193"/>
      <c r="D8" s="193"/>
      <c r="E8" s="193"/>
      <c r="F8" s="193"/>
      <c r="G8" s="193"/>
      <c r="H8" s="193"/>
      <c r="I8" s="194"/>
      <c r="J8" s="194"/>
      <c r="K8" s="194"/>
      <c r="L8" s="194"/>
      <c r="M8" s="194"/>
      <c r="N8" s="194"/>
      <c r="O8" s="195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</row>
    <row r="9" spans="1:31" ht="23.25" customHeight="1" x14ac:dyDescent="0.25">
      <c r="C9" s="198"/>
      <c r="D9" s="415" t="s">
        <v>230</v>
      </c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</row>
    <row r="10" spans="1:31" ht="21" customHeight="1" x14ac:dyDescent="0.15">
      <c r="D10" s="416" t="s">
        <v>231</v>
      </c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</row>
    <row r="11" spans="1:31" s="200" customFormat="1" ht="16.5" customHeight="1" thickBot="1" x14ac:dyDescent="0.2">
      <c r="A11" s="199"/>
      <c r="B11" s="199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3" t="s">
        <v>624</v>
      </c>
      <c r="AB11" s="202"/>
    </row>
    <row r="12" spans="1:31" s="205" customFormat="1" ht="14.25" customHeight="1" thickBot="1" x14ac:dyDescent="0.2">
      <c r="A12" s="204" t="s">
        <v>232</v>
      </c>
      <c r="B12" s="204" t="s">
        <v>233</v>
      </c>
      <c r="D12" s="417" t="s">
        <v>234</v>
      </c>
      <c r="E12" s="418"/>
      <c r="F12" s="418"/>
      <c r="G12" s="418"/>
      <c r="H12" s="418"/>
      <c r="I12" s="418"/>
      <c r="J12" s="418"/>
      <c r="K12" s="419"/>
      <c r="L12" s="419"/>
      <c r="M12" s="419"/>
      <c r="N12" s="419"/>
      <c r="O12" s="419"/>
      <c r="P12" s="420" t="s">
        <v>235</v>
      </c>
      <c r="Q12" s="421"/>
      <c r="R12" s="418" t="s">
        <v>234</v>
      </c>
      <c r="S12" s="418"/>
      <c r="T12" s="418"/>
      <c r="U12" s="418"/>
      <c r="V12" s="418"/>
      <c r="W12" s="418"/>
      <c r="X12" s="418"/>
      <c r="Y12" s="418"/>
      <c r="Z12" s="420" t="s">
        <v>235</v>
      </c>
      <c r="AA12" s="421"/>
    </row>
    <row r="13" spans="1:31" ht="14.65" customHeight="1" x14ac:dyDescent="0.15">
      <c r="D13" s="206" t="s">
        <v>236</v>
      </c>
      <c r="E13" s="207"/>
      <c r="F13" s="208"/>
      <c r="G13" s="209"/>
      <c r="H13" s="209"/>
      <c r="I13" s="209"/>
      <c r="J13" s="209"/>
      <c r="K13" s="207"/>
      <c r="L13" s="207"/>
      <c r="M13" s="207"/>
      <c r="N13" s="207"/>
      <c r="O13" s="207"/>
      <c r="P13" s="210"/>
      <c r="Q13" s="211"/>
      <c r="R13" s="208" t="s">
        <v>237</v>
      </c>
      <c r="S13" s="208"/>
      <c r="T13" s="208"/>
      <c r="U13" s="208"/>
      <c r="V13" s="208"/>
      <c r="W13" s="208"/>
      <c r="X13" s="208"/>
      <c r="Y13" s="207"/>
      <c r="Z13" s="212"/>
      <c r="AA13" s="213"/>
    </row>
    <row r="14" spans="1:31" ht="14.65" customHeight="1" x14ac:dyDescent="0.15">
      <c r="A14" s="190" t="s">
        <v>238</v>
      </c>
      <c r="B14" s="190" t="s">
        <v>239</v>
      </c>
      <c r="D14" s="214"/>
      <c r="E14" s="208" t="s">
        <v>240</v>
      </c>
      <c r="F14" s="208"/>
      <c r="G14" s="208"/>
      <c r="H14" s="208"/>
      <c r="I14" s="208"/>
      <c r="J14" s="208"/>
      <c r="K14" s="207"/>
      <c r="L14" s="207"/>
      <c r="M14" s="207"/>
      <c r="N14" s="207"/>
      <c r="O14" s="207"/>
      <c r="P14" s="215">
        <v>27813702</v>
      </c>
      <c r="Q14" s="216" t="s">
        <v>625</v>
      </c>
      <c r="R14" s="208"/>
      <c r="S14" s="208" t="s">
        <v>241</v>
      </c>
      <c r="T14" s="208"/>
      <c r="U14" s="208"/>
      <c r="V14" s="208"/>
      <c r="W14" s="208"/>
      <c r="X14" s="208"/>
      <c r="Y14" s="207"/>
      <c r="Z14" s="215">
        <v>2823389</v>
      </c>
      <c r="AA14" s="217"/>
      <c r="AD14" s="191">
        <f>IF(AND(AD15="-",AD43="-",AD46="-"),"-",SUM(AD15,AD43,AD46))</f>
        <v>27813701862</v>
      </c>
      <c r="AE14" s="191">
        <f>IF(COUNTIF(AE15:AE19,"-")=COUNTA(AE15:AE19),"-",SUM(AE15:AE19))</f>
        <v>2823388923</v>
      </c>
    </row>
    <row r="15" spans="1:31" ht="14.65" customHeight="1" x14ac:dyDescent="0.15">
      <c r="A15" s="190" t="s">
        <v>242</v>
      </c>
      <c r="B15" s="190" t="s">
        <v>243</v>
      </c>
      <c r="D15" s="214"/>
      <c r="E15" s="208"/>
      <c r="F15" s="208" t="s">
        <v>244</v>
      </c>
      <c r="G15" s="208"/>
      <c r="H15" s="208"/>
      <c r="I15" s="208"/>
      <c r="J15" s="208"/>
      <c r="K15" s="207"/>
      <c r="L15" s="207"/>
      <c r="M15" s="207"/>
      <c r="N15" s="207"/>
      <c r="O15" s="207"/>
      <c r="P15" s="215">
        <v>24450855</v>
      </c>
      <c r="Q15" s="216" t="s">
        <v>625</v>
      </c>
      <c r="R15" s="208"/>
      <c r="S15" s="208"/>
      <c r="T15" s="208" t="s">
        <v>245</v>
      </c>
      <c r="U15" s="208"/>
      <c r="V15" s="208"/>
      <c r="W15" s="208"/>
      <c r="X15" s="208"/>
      <c r="Y15" s="207"/>
      <c r="Z15" s="215">
        <v>2413653</v>
      </c>
      <c r="AA15" s="217"/>
      <c r="AD15" s="191">
        <f>IF(AND(AD16="-",AD32="-",COUNTIF(AD41:AD42,"-")=COUNTA(AD41:AD42)),"-",SUM(AD16,AD32,AD41:AD42))</f>
        <v>24450854598</v>
      </c>
      <c r="AE15" s="191">
        <v>2413652923</v>
      </c>
    </row>
    <row r="16" spans="1:31" ht="14.65" customHeight="1" x14ac:dyDescent="0.15">
      <c r="A16" s="190" t="s">
        <v>246</v>
      </c>
      <c r="B16" s="190" t="s">
        <v>247</v>
      </c>
      <c r="D16" s="214"/>
      <c r="E16" s="208"/>
      <c r="F16" s="208"/>
      <c r="G16" s="208" t="s">
        <v>248</v>
      </c>
      <c r="H16" s="208"/>
      <c r="I16" s="208"/>
      <c r="J16" s="208"/>
      <c r="K16" s="207"/>
      <c r="L16" s="207"/>
      <c r="M16" s="207"/>
      <c r="N16" s="207"/>
      <c r="O16" s="207"/>
      <c r="P16" s="215">
        <v>7934218</v>
      </c>
      <c r="Q16" s="216"/>
      <c r="R16" s="208"/>
      <c r="S16" s="208"/>
      <c r="T16" s="208" t="s">
        <v>249</v>
      </c>
      <c r="U16" s="208"/>
      <c r="V16" s="208"/>
      <c r="W16" s="208"/>
      <c r="X16" s="208"/>
      <c r="Y16" s="207"/>
      <c r="Z16" s="215" t="s">
        <v>631</v>
      </c>
      <c r="AA16" s="217"/>
      <c r="AD16" s="191">
        <f>IF(COUNTIF(AD17:AD31,"-")=COUNTA(AD17:AD31),"-",SUM(AD17:AD31))</f>
        <v>7934217624</v>
      </c>
      <c r="AE16" s="191" t="s">
        <v>250</v>
      </c>
    </row>
    <row r="17" spans="1:31" ht="14.65" customHeight="1" x14ac:dyDescent="0.15">
      <c r="A17" s="190" t="s">
        <v>251</v>
      </c>
      <c r="B17" s="190" t="s">
        <v>252</v>
      </c>
      <c r="D17" s="214"/>
      <c r="E17" s="208"/>
      <c r="F17" s="208"/>
      <c r="G17" s="208"/>
      <c r="H17" s="208" t="s">
        <v>253</v>
      </c>
      <c r="I17" s="208"/>
      <c r="J17" s="208"/>
      <c r="K17" s="207"/>
      <c r="L17" s="207"/>
      <c r="M17" s="207"/>
      <c r="N17" s="207"/>
      <c r="O17" s="207"/>
      <c r="P17" s="215">
        <v>2519356</v>
      </c>
      <c r="Q17" s="216"/>
      <c r="R17" s="208"/>
      <c r="S17" s="208"/>
      <c r="T17" s="208" t="s">
        <v>254</v>
      </c>
      <c r="U17" s="208"/>
      <c r="V17" s="208"/>
      <c r="W17" s="208"/>
      <c r="X17" s="208"/>
      <c r="Y17" s="207"/>
      <c r="Z17" s="215">
        <v>409736</v>
      </c>
      <c r="AA17" s="217"/>
      <c r="AD17" s="191">
        <v>2519356051</v>
      </c>
      <c r="AE17" s="191">
        <v>409736000</v>
      </c>
    </row>
    <row r="18" spans="1:31" ht="14.65" customHeight="1" x14ac:dyDescent="0.15">
      <c r="A18" s="190" t="s">
        <v>255</v>
      </c>
      <c r="B18" s="190" t="s">
        <v>256</v>
      </c>
      <c r="D18" s="214"/>
      <c r="E18" s="208"/>
      <c r="F18" s="208"/>
      <c r="G18" s="208"/>
      <c r="H18" s="208" t="s">
        <v>257</v>
      </c>
      <c r="I18" s="208"/>
      <c r="J18" s="208"/>
      <c r="K18" s="207"/>
      <c r="L18" s="207"/>
      <c r="M18" s="207"/>
      <c r="N18" s="207"/>
      <c r="O18" s="207"/>
      <c r="P18" s="215">
        <v>621005</v>
      </c>
      <c r="Q18" s="216"/>
      <c r="R18" s="208"/>
      <c r="S18" s="208"/>
      <c r="T18" s="208" t="s">
        <v>258</v>
      </c>
      <c r="U18" s="208"/>
      <c r="V18" s="208"/>
      <c r="W18" s="208"/>
      <c r="X18" s="208"/>
      <c r="Y18" s="207"/>
      <c r="Z18" s="215" t="s">
        <v>631</v>
      </c>
      <c r="AA18" s="217"/>
      <c r="AD18" s="191">
        <v>621005300</v>
      </c>
      <c r="AE18" s="191" t="s">
        <v>250</v>
      </c>
    </row>
    <row r="19" spans="1:31" ht="14.65" customHeight="1" x14ac:dyDescent="0.15">
      <c r="A19" s="190" t="s">
        <v>259</v>
      </c>
      <c r="B19" s="190" t="s">
        <v>260</v>
      </c>
      <c r="D19" s="214"/>
      <c r="E19" s="208"/>
      <c r="F19" s="208"/>
      <c r="G19" s="208"/>
      <c r="H19" s="208" t="s">
        <v>261</v>
      </c>
      <c r="I19" s="208"/>
      <c r="J19" s="208"/>
      <c r="K19" s="207"/>
      <c r="L19" s="207"/>
      <c r="M19" s="207"/>
      <c r="N19" s="207"/>
      <c r="O19" s="207"/>
      <c r="P19" s="215">
        <v>7870236</v>
      </c>
      <c r="Q19" s="216"/>
      <c r="R19" s="208"/>
      <c r="S19" s="208"/>
      <c r="T19" s="208" t="s">
        <v>262</v>
      </c>
      <c r="U19" s="208"/>
      <c r="V19" s="208"/>
      <c r="W19" s="208"/>
      <c r="X19" s="208"/>
      <c r="Y19" s="207"/>
      <c r="Z19" s="215" t="s">
        <v>631</v>
      </c>
      <c r="AA19" s="217"/>
      <c r="AD19" s="191">
        <v>7870235959</v>
      </c>
      <c r="AE19" s="191" t="s">
        <v>250</v>
      </c>
    </row>
    <row r="20" spans="1:31" ht="14.65" customHeight="1" x14ac:dyDescent="0.15">
      <c r="A20" s="190" t="s">
        <v>263</v>
      </c>
      <c r="B20" s="190" t="s">
        <v>264</v>
      </c>
      <c r="D20" s="214"/>
      <c r="E20" s="208"/>
      <c r="F20" s="208"/>
      <c r="G20" s="208"/>
      <c r="H20" s="208" t="s">
        <v>265</v>
      </c>
      <c r="I20" s="208"/>
      <c r="J20" s="208"/>
      <c r="K20" s="207"/>
      <c r="L20" s="207"/>
      <c r="M20" s="207"/>
      <c r="N20" s="207"/>
      <c r="O20" s="207"/>
      <c r="P20" s="215">
        <v>-4382030</v>
      </c>
      <c r="Q20" s="216"/>
      <c r="R20" s="208"/>
      <c r="S20" s="208" t="s">
        <v>266</v>
      </c>
      <c r="T20" s="208"/>
      <c r="U20" s="208"/>
      <c r="V20" s="208"/>
      <c r="W20" s="208"/>
      <c r="X20" s="208"/>
      <c r="Y20" s="207"/>
      <c r="Z20" s="215">
        <v>66559</v>
      </c>
      <c r="AA20" s="217"/>
      <c r="AD20" s="191">
        <v>-4382029897</v>
      </c>
      <c r="AE20" s="191">
        <f>IF(COUNTIF(AE21:AE28,"-")=COUNTA(AE21:AE28),"-",SUM(AE21:AE28))</f>
        <v>66558637</v>
      </c>
    </row>
    <row r="21" spans="1:31" ht="14.65" customHeight="1" x14ac:dyDescent="0.15">
      <c r="A21" s="190" t="s">
        <v>267</v>
      </c>
      <c r="B21" s="190" t="s">
        <v>268</v>
      </c>
      <c r="D21" s="214"/>
      <c r="E21" s="208"/>
      <c r="F21" s="208"/>
      <c r="G21" s="208"/>
      <c r="H21" s="208" t="s">
        <v>269</v>
      </c>
      <c r="I21" s="208"/>
      <c r="J21" s="208"/>
      <c r="K21" s="207"/>
      <c r="L21" s="207"/>
      <c r="M21" s="207"/>
      <c r="N21" s="207"/>
      <c r="O21" s="207"/>
      <c r="P21" s="215">
        <v>2021159</v>
      </c>
      <c r="Q21" s="216"/>
      <c r="R21" s="208"/>
      <c r="S21" s="208"/>
      <c r="T21" s="208" t="s">
        <v>270</v>
      </c>
      <c r="U21" s="208"/>
      <c r="V21" s="208"/>
      <c r="W21" s="208"/>
      <c r="X21" s="208"/>
      <c r="Y21" s="207"/>
      <c r="Z21" s="215" t="s">
        <v>631</v>
      </c>
      <c r="AA21" s="217"/>
      <c r="AD21" s="191">
        <v>2021158813</v>
      </c>
      <c r="AE21" s="191" t="s">
        <v>250</v>
      </c>
    </row>
    <row r="22" spans="1:31" ht="14.65" customHeight="1" x14ac:dyDescent="0.15">
      <c r="A22" s="190" t="s">
        <v>271</v>
      </c>
      <c r="B22" s="190" t="s">
        <v>272</v>
      </c>
      <c r="D22" s="214"/>
      <c r="E22" s="208"/>
      <c r="F22" s="208"/>
      <c r="G22" s="208"/>
      <c r="H22" s="208" t="s">
        <v>273</v>
      </c>
      <c r="I22" s="208"/>
      <c r="J22" s="208"/>
      <c r="K22" s="207"/>
      <c r="L22" s="207"/>
      <c r="M22" s="207"/>
      <c r="N22" s="207"/>
      <c r="O22" s="207"/>
      <c r="P22" s="215">
        <v>-867199</v>
      </c>
      <c r="Q22" s="216"/>
      <c r="R22" s="208"/>
      <c r="S22" s="208"/>
      <c r="T22" s="208" t="s">
        <v>274</v>
      </c>
      <c r="U22" s="208"/>
      <c r="V22" s="208"/>
      <c r="W22" s="208"/>
      <c r="X22" s="208"/>
      <c r="Y22" s="207"/>
      <c r="Z22" s="215" t="s">
        <v>631</v>
      </c>
      <c r="AA22" s="217"/>
      <c r="AD22" s="191">
        <v>-867199402</v>
      </c>
      <c r="AE22" s="191" t="s">
        <v>250</v>
      </c>
    </row>
    <row r="23" spans="1:31" ht="14.65" customHeight="1" x14ac:dyDescent="0.15">
      <c r="A23" s="190" t="s">
        <v>275</v>
      </c>
      <c r="B23" s="190" t="s">
        <v>276</v>
      </c>
      <c r="D23" s="214"/>
      <c r="E23" s="208"/>
      <c r="F23" s="208"/>
      <c r="G23" s="208"/>
      <c r="H23" s="208" t="s">
        <v>277</v>
      </c>
      <c r="I23" s="218"/>
      <c r="J23" s="218"/>
      <c r="K23" s="219"/>
      <c r="L23" s="219"/>
      <c r="M23" s="219"/>
      <c r="N23" s="219"/>
      <c r="O23" s="219"/>
      <c r="P23" s="215" t="s">
        <v>631</v>
      </c>
      <c r="Q23" s="216"/>
      <c r="R23" s="208"/>
      <c r="S23" s="208"/>
      <c r="T23" s="208" t="s">
        <v>278</v>
      </c>
      <c r="U23" s="208"/>
      <c r="V23" s="208"/>
      <c r="W23" s="208"/>
      <c r="X23" s="208"/>
      <c r="Y23" s="207"/>
      <c r="Z23" s="215" t="s">
        <v>631</v>
      </c>
      <c r="AA23" s="217"/>
      <c r="AD23" s="191" t="s">
        <v>250</v>
      </c>
      <c r="AE23" s="191" t="s">
        <v>250</v>
      </c>
    </row>
    <row r="24" spans="1:31" ht="14.65" customHeight="1" x14ac:dyDescent="0.15">
      <c r="A24" s="190" t="s">
        <v>279</v>
      </c>
      <c r="B24" s="190" t="s">
        <v>280</v>
      </c>
      <c r="D24" s="214"/>
      <c r="E24" s="208"/>
      <c r="F24" s="208"/>
      <c r="G24" s="208"/>
      <c r="H24" s="208" t="s">
        <v>281</v>
      </c>
      <c r="I24" s="218"/>
      <c r="J24" s="218"/>
      <c r="K24" s="219"/>
      <c r="L24" s="219"/>
      <c r="M24" s="219"/>
      <c r="N24" s="219"/>
      <c r="O24" s="219"/>
      <c r="P24" s="215" t="s">
        <v>631</v>
      </c>
      <c r="Q24" s="216"/>
      <c r="R24" s="207"/>
      <c r="S24" s="208"/>
      <c r="T24" s="208" t="s">
        <v>282</v>
      </c>
      <c r="U24" s="208"/>
      <c r="V24" s="208"/>
      <c r="W24" s="208"/>
      <c r="X24" s="208"/>
      <c r="Y24" s="207"/>
      <c r="Z24" s="215" t="s">
        <v>631</v>
      </c>
      <c r="AA24" s="217"/>
      <c r="AD24" s="191" t="s">
        <v>250</v>
      </c>
      <c r="AE24" s="191" t="s">
        <v>250</v>
      </c>
    </row>
    <row r="25" spans="1:31" ht="14.65" customHeight="1" x14ac:dyDescent="0.15">
      <c r="A25" s="190" t="s">
        <v>283</v>
      </c>
      <c r="B25" s="190" t="s">
        <v>284</v>
      </c>
      <c r="D25" s="214"/>
      <c r="E25" s="208"/>
      <c r="F25" s="208"/>
      <c r="G25" s="208"/>
      <c r="H25" s="208" t="s">
        <v>285</v>
      </c>
      <c r="I25" s="218"/>
      <c r="J25" s="218"/>
      <c r="K25" s="219"/>
      <c r="L25" s="219"/>
      <c r="M25" s="219"/>
      <c r="N25" s="219"/>
      <c r="O25" s="219"/>
      <c r="P25" s="215" t="s">
        <v>631</v>
      </c>
      <c r="Q25" s="216"/>
      <c r="R25" s="207"/>
      <c r="S25" s="208"/>
      <c r="T25" s="208" t="s">
        <v>286</v>
      </c>
      <c r="U25" s="208"/>
      <c r="V25" s="208"/>
      <c r="W25" s="208"/>
      <c r="X25" s="208"/>
      <c r="Y25" s="207"/>
      <c r="Z25" s="215" t="s">
        <v>631</v>
      </c>
      <c r="AA25" s="217"/>
      <c r="AD25" s="191" t="s">
        <v>250</v>
      </c>
      <c r="AE25" s="191" t="s">
        <v>250</v>
      </c>
    </row>
    <row r="26" spans="1:31" ht="14.65" customHeight="1" x14ac:dyDescent="0.15">
      <c r="A26" s="190" t="s">
        <v>287</v>
      </c>
      <c r="B26" s="190" t="s">
        <v>288</v>
      </c>
      <c r="D26" s="214"/>
      <c r="E26" s="208"/>
      <c r="F26" s="208"/>
      <c r="G26" s="208"/>
      <c r="H26" s="208" t="s">
        <v>289</v>
      </c>
      <c r="I26" s="218"/>
      <c r="J26" s="218"/>
      <c r="K26" s="219"/>
      <c r="L26" s="219"/>
      <c r="M26" s="219"/>
      <c r="N26" s="219"/>
      <c r="O26" s="219"/>
      <c r="P26" s="215" t="s">
        <v>631</v>
      </c>
      <c r="Q26" s="216"/>
      <c r="R26" s="208"/>
      <c r="S26" s="208"/>
      <c r="T26" s="208" t="s">
        <v>290</v>
      </c>
      <c r="U26" s="208"/>
      <c r="V26" s="208"/>
      <c r="W26" s="208"/>
      <c r="X26" s="208"/>
      <c r="Y26" s="207"/>
      <c r="Z26" s="215">
        <v>56866</v>
      </c>
      <c r="AA26" s="217"/>
      <c r="AD26" s="191" t="s">
        <v>250</v>
      </c>
      <c r="AE26" s="191">
        <v>56865836</v>
      </c>
    </row>
    <row r="27" spans="1:31" ht="14.65" customHeight="1" x14ac:dyDescent="0.15">
      <c r="A27" s="190" t="s">
        <v>291</v>
      </c>
      <c r="B27" s="190" t="s">
        <v>292</v>
      </c>
      <c r="D27" s="214"/>
      <c r="E27" s="208"/>
      <c r="F27" s="208"/>
      <c r="G27" s="208"/>
      <c r="H27" s="208" t="s">
        <v>293</v>
      </c>
      <c r="I27" s="218"/>
      <c r="J27" s="218"/>
      <c r="K27" s="219"/>
      <c r="L27" s="219"/>
      <c r="M27" s="219"/>
      <c r="N27" s="219"/>
      <c r="O27" s="219"/>
      <c r="P27" s="215" t="s">
        <v>631</v>
      </c>
      <c r="Q27" s="216"/>
      <c r="R27" s="208"/>
      <c r="S27" s="208"/>
      <c r="T27" s="208" t="s">
        <v>294</v>
      </c>
      <c r="U27" s="208"/>
      <c r="V27" s="208"/>
      <c r="W27" s="208"/>
      <c r="X27" s="208"/>
      <c r="Y27" s="207"/>
      <c r="Z27" s="215">
        <v>9693</v>
      </c>
      <c r="AA27" s="217"/>
      <c r="AD27" s="191" t="s">
        <v>250</v>
      </c>
      <c r="AE27" s="191">
        <v>9692801</v>
      </c>
    </row>
    <row r="28" spans="1:31" ht="14.65" customHeight="1" x14ac:dyDescent="0.15">
      <c r="A28" s="190" t="s">
        <v>295</v>
      </c>
      <c r="B28" s="190" t="s">
        <v>296</v>
      </c>
      <c r="D28" s="214"/>
      <c r="E28" s="208"/>
      <c r="F28" s="208"/>
      <c r="G28" s="208"/>
      <c r="H28" s="208" t="s">
        <v>297</v>
      </c>
      <c r="I28" s="218"/>
      <c r="J28" s="218"/>
      <c r="K28" s="219"/>
      <c r="L28" s="219"/>
      <c r="M28" s="219"/>
      <c r="N28" s="219"/>
      <c r="O28" s="219"/>
      <c r="P28" s="215" t="s">
        <v>631</v>
      </c>
      <c r="Q28" s="216"/>
      <c r="R28" s="208"/>
      <c r="S28" s="208"/>
      <c r="T28" s="208" t="s">
        <v>262</v>
      </c>
      <c r="U28" s="208"/>
      <c r="V28" s="208"/>
      <c r="W28" s="208"/>
      <c r="X28" s="208"/>
      <c r="Y28" s="207"/>
      <c r="Z28" s="215" t="s">
        <v>631</v>
      </c>
      <c r="AA28" s="217"/>
      <c r="AD28" s="191" t="s">
        <v>250</v>
      </c>
      <c r="AE28" s="191" t="s">
        <v>250</v>
      </c>
    </row>
    <row r="29" spans="1:31" ht="14.65" customHeight="1" x14ac:dyDescent="0.15">
      <c r="A29" s="190" t="s">
        <v>298</v>
      </c>
      <c r="B29" s="190" t="s">
        <v>299</v>
      </c>
      <c r="D29" s="214"/>
      <c r="E29" s="208"/>
      <c r="F29" s="208"/>
      <c r="G29" s="208"/>
      <c r="H29" s="208" t="s">
        <v>262</v>
      </c>
      <c r="I29" s="208"/>
      <c r="J29" s="208"/>
      <c r="K29" s="207"/>
      <c r="L29" s="207"/>
      <c r="M29" s="207"/>
      <c r="N29" s="207"/>
      <c r="O29" s="207"/>
      <c r="P29" s="215" t="s">
        <v>631</v>
      </c>
      <c r="Q29" s="216"/>
      <c r="R29" s="422" t="s">
        <v>300</v>
      </c>
      <c r="S29" s="423"/>
      <c r="T29" s="423"/>
      <c r="U29" s="423"/>
      <c r="V29" s="423"/>
      <c r="W29" s="423"/>
      <c r="X29" s="423"/>
      <c r="Y29" s="423"/>
      <c r="Z29" s="220">
        <v>2889948</v>
      </c>
      <c r="AA29" s="221"/>
      <c r="AD29" s="191" t="s">
        <v>250</v>
      </c>
      <c r="AE29" s="191">
        <f>IF(AND(AE14="-",AE20="-"),"-",SUM(AE14,AE20))</f>
        <v>2889947560</v>
      </c>
    </row>
    <row r="30" spans="1:31" ht="14.65" customHeight="1" x14ac:dyDescent="0.15">
      <c r="A30" s="190" t="s">
        <v>301</v>
      </c>
      <c r="D30" s="214"/>
      <c r="E30" s="208"/>
      <c r="F30" s="208"/>
      <c r="G30" s="208"/>
      <c r="H30" s="208" t="s">
        <v>302</v>
      </c>
      <c r="I30" s="208"/>
      <c r="J30" s="208"/>
      <c r="K30" s="207"/>
      <c r="L30" s="207"/>
      <c r="M30" s="207"/>
      <c r="N30" s="207"/>
      <c r="O30" s="207"/>
      <c r="P30" s="215" t="s">
        <v>631</v>
      </c>
      <c r="Q30" s="216"/>
      <c r="R30" s="208" t="s">
        <v>303</v>
      </c>
      <c r="S30" s="408"/>
      <c r="T30" s="408"/>
      <c r="U30" s="408"/>
      <c r="V30" s="408"/>
      <c r="W30" s="408"/>
      <c r="X30" s="408"/>
      <c r="Y30" s="408"/>
      <c r="Z30" s="222"/>
      <c r="AA30" s="223"/>
      <c r="AD30" s="191" t="s">
        <v>250</v>
      </c>
    </row>
    <row r="31" spans="1:31" ht="14.65" customHeight="1" x14ac:dyDescent="0.15">
      <c r="A31" s="190" t="s">
        <v>304</v>
      </c>
      <c r="B31" s="190" t="s">
        <v>305</v>
      </c>
      <c r="D31" s="214"/>
      <c r="E31" s="208"/>
      <c r="F31" s="208"/>
      <c r="G31" s="208"/>
      <c r="H31" s="208" t="s">
        <v>306</v>
      </c>
      <c r="I31" s="208"/>
      <c r="J31" s="208"/>
      <c r="K31" s="207"/>
      <c r="L31" s="207"/>
      <c r="M31" s="207"/>
      <c r="N31" s="207"/>
      <c r="O31" s="207"/>
      <c r="P31" s="215">
        <v>151691</v>
      </c>
      <c r="Q31" s="216"/>
      <c r="R31" s="208"/>
      <c r="S31" s="208" t="s">
        <v>307</v>
      </c>
      <c r="T31" s="208"/>
      <c r="U31" s="208"/>
      <c r="V31" s="208"/>
      <c r="W31" s="208"/>
      <c r="X31" s="208"/>
      <c r="Y31" s="207"/>
      <c r="Z31" s="215">
        <v>30085032</v>
      </c>
      <c r="AA31" s="217"/>
      <c r="AD31" s="191">
        <v>151690800</v>
      </c>
      <c r="AE31" s="191">
        <v>30085031825</v>
      </c>
    </row>
    <row r="32" spans="1:31" ht="14.65" customHeight="1" x14ac:dyDescent="0.15">
      <c r="A32" s="190" t="s">
        <v>308</v>
      </c>
      <c r="B32" s="190" t="s">
        <v>309</v>
      </c>
      <c r="D32" s="214"/>
      <c r="E32" s="208"/>
      <c r="F32" s="208"/>
      <c r="G32" s="208" t="s">
        <v>310</v>
      </c>
      <c r="H32" s="208"/>
      <c r="I32" s="208"/>
      <c r="J32" s="208"/>
      <c r="K32" s="207"/>
      <c r="L32" s="207"/>
      <c r="M32" s="207"/>
      <c r="N32" s="207"/>
      <c r="O32" s="207"/>
      <c r="P32" s="215">
        <v>16374350</v>
      </c>
      <c r="Q32" s="216" t="s">
        <v>625</v>
      </c>
      <c r="R32" s="208"/>
      <c r="S32" s="207" t="s">
        <v>311</v>
      </c>
      <c r="T32" s="208"/>
      <c r="U32" s="208"/>
      <c r="V32" s="208"/>
      <c r="W32" s="208"/>
      <c r="X32" s="208"/>
      <c r="Y32" s="207"/>
      <c r="Z32" s="215">
        <v>-2330322</v>
      </c>
      <c r="AA32" s="217"/>
      <c r="AD32" s="191">
        <f>IF(COUNTIF(AD33:AD40,"-")=COUNTA(AD33:AD40),"-",SUM(AD33:AD40))</f>
        <v>16374349611</v>
      </c>
      <c r="AE32" s="191">
        <v>-2330322464</v>
      </c>
    </row>
    <row r="33" spans="1:30" ht="14.65" customHeight="1" x14ac:dyDescent="0.15">
      <c r="A33" s="190" t="s">
        <v>312</v>
      </c>
      <c r="D33" s="214"/>
      <c r="E33" s="208"/>
      <c r="F33" s="208"/>
      <c r="G33" s="208"/>
      <c r="H33" s="208" t="s">
        <v>253</v>
      </c>
      <c r="I33" s="208"/>
      <c r="J33" s="208"/>
      <c r="K33" s="207"/>
      <c r="L33" s="207"/>
      <c r="M33" s="207"/>
      <c r="N33" s="207"/>
      <c r="O33" s="207"/>
      <c r="P33" s="215">
        <v>3106</v>
      </c>
      <c r="Q33" s="216"/>
      <c r="R33" s="214"/>
      <c r="S33" s="208"/>
      <c r="T33" s="208"/>
      <c r="U33" s="208"/>
      <c r="V33" s="208"/>
      <c r="W33" s="208"/>
      <c r="X33" s="208"/>
      <c r="Y33" s="207"/>
      <c r="Z33" s="215"/>
      <c r="AA33" s="224"/>
      <c r="AD33" s="191">
        <v>3106370</v>
      </c>
    </row>
    <row r="34" spans="1:30" ht="14.65" customHeight="1" x14ac:dyDescent="0.15">
      <c r="A34" s="190" t="s">
        <v>313</v>
      </c>
      <c r="D34" s="214"/>
      <c r="E34" s="208"/>
      <c r="F34" s="208"/>
      <c r="G34" s="208"/>
      <c r="H34" s="208" t="s">
        <v>261</v>
      </c>
      <c r="I34" s="208"/>
      <c r="J34" s="208"/>
      <c r="K34" s="207"/>
      <c r="L34" s="207"/>
      <c r="M34" s="207"/>
      <c r="N34" s="207"/>
      <c r="O34" s="207"/>
      <c r="P34" s="215">
        <v>795</v>
      </c>
      <c r="Q34" s="216"/>
      <c r="R34" s="424"/>
      <c r="S34" s="425"/>
      <c r="T34" s="425"/>
      <c r="U34" s="425"/>
      <c r="V34" s="425"/>
      <c r="W34" s="425"/>
      <c r="X34" s="425"/>
      <c r="Y34" s="425"/>
      <c r="Z34" s="215"/>
      <c r="AA34" s="217"/>
      <c r="AD34" s="191">
        <v>795000</v>
      </c>
    </row>
    <row r="35" spans="1:30" ht="14.65" customHeight="1" x14ac:dyDescent="0.15">
      <c r="A35" s="190" t="s">
        <v>314</v>
      </c>
      <c r="D35" s="214"/>
      <c r="E35" s="208"/>
      <c r="F35" s="208"/>
      <c r="G35" s="208"/>
      <c r="H35" s="208" t="s">
        <v>265</v>
      </c>
      <c r="I35" s="208"/>
      <c r="J35" s="208"/>
      <c r="K35" s="207"/>
      <c r="L35" s="207"/>
      <c r="M35" s="207"/>
      <c r="N35" s="207"/>
      <c r="O35" s="207"/>
      <c r="P35" s="215">
        <v>-382</v>
      </c>
      <c r="Q35" s="216"/>
      <c r="R35" s="208"/>
      <c r="S35" s="408"/>
      <c r="T35" s="408"/>
      <c r="U35" s="408"/>
      <c r="V35" s="408"/>
      <c r="W35" s="408"/>
      <c r="X35" s="408"/>
      <c r="Y35" s="408"/>
      <c r="Z35" s="222"/>
      <c r="AA35" s="225"/>
      <c r="AD35" s="191">
        <v>-381600</v>
      </c>
    </row>
    <row r="36" spans="1:30" ht="14.65" customHeight="1" x14ac:dyDescent="0.15">
      <c r="A36" s="190" t="s">
        <v>315</v>
      </c>
      <c r="D36" s="214"/>
      <c r="E36" s="208"/>
      <c r="F36" s="208"/>
      <c r="G36" s="208"/>
      <c r="H36" s="208" t="s">
        <v>269</v>
      </c>
      <c r="I36" s="208"/>
      <c r="J36" s="208"/>
      <c r="K36" s="207"/>
      <c r="L36" s="207"/>
      <c r="M36" s="207"/>
      <c r="N36" s="207"/>
      <c r="O36" s="207"/>
      <c r="P36" s="215">
        <v>26718919</v>
      </c>
      <c r="Q36" s="216"/>
      <c r="R36" s="208"/>
      <c r="S36" s="208"/>
      <c r="T36" s="208"/>
      <c r="U36" s="208"/>
      <c r="V36" s="208"/>
      <c r="W36" s="208"/>
      <c r="X36" s="208"/>
      <c r="Y36" s="207"/>
      <c r="Z36" s="215"/>
      <c r="AA36" s="224"/>
      <c r="AD36" s="191">
        <v>26718919282</v>
      </c>
    </row>
    <row r="37" spans="1:30" ht="14.65" customHeight="1" x14ac:dyDescent="0.15">
      <c r="A37" s="190" t="s">
        <v>316</v>
      </c>
      <c r="D37" s="214"/>
      <c r="E37" s="208"/>
      <c r="F37" s="208"/>
      <c r="G37" s="208"/>
      <c r="H37" s="208" t="s">
        <v>273</v>
      </c>
      <c r="I37" s="208"/>
      <c r="J37" s="208"/>
      <c r="K37" s="207"/>
      <c r="L37" s="207"/>
      <c r="M37" s="207"/>
      <c r="N37" s="207"/>
      <c r="O37" s="207"/>
      <c r="P37" s="215">
        <v>-10348089</v>
      </c>
      <c r="Q37" s="216"/>
      <c r="R37" s="206"/>
      <c r="S37" s="207"/>
      <c r="T37" s="207"/>
      <c r="U37" s="207"/>
      <c r="V37" s="207"/>
      <c r="W37" s="207"/>
      <c r="X37" s="207"/>
      <c r="Y37" s="226"/>
      <c r="Z37" s="215"/>
      <c r="AA37" s="224"/>
      <c r="AD37" s="191">
        <v>-10348089441</v>
      </c>
    </row>
    <row r="38" spans="1:30" ht="14.65" customHeight="1" x14ac:dyDescent="0.15">
      <c r="A38" s="190" t="s">
        <v>317</v>
      </c>
      <c r="D38" s="214"/>
      <c r="E38" s="208"/>
      <c r="F38" s="208"/>
      <c r="G38" s="208"/>
      <c r="H38" s="208" t="s">
        <v>262</v>
      </c>
      <c r="I38" s="208"/>
      <c r="J38" s="208"/>
      <c r="K38" s="207"/>
      <c r="L38" s="207"/>
      <c r="M38" s="207"/>
      <c r="N38" s="207"/>
      <c r="O38" s="207"/>
      <c r="P38" s="215" t="s">
        <v>631</v>
      </c>
      <c r="Q38" s="216"/>
      <c r="R38" s="207"/>
      <c r="S38" s="207"/>
      <c r="T38" s="207"/>
      <c r="U38" s="207"/>
      <c r="V38" s="207"/>
      <c r="W38" s="207"/>
      <c r="X38" s="207"/>
      <c r="Y38" s="207"/>
      <c r="Z38" s="215"/>
      <c r="AA38" s="224"/>
      <c r="AD38" s="191" t="s">
        <v>250</v>
      </c>
    </row>
    <row r="39" spans="1:30" ht="14.65" customHeight="1" x14ac:dyDescent="0.15">
      <c r="A39" s="190" t="s">
        <v>318</v>
      </c>
      <c r="D39" s="214"/>
      <c r="E39" s="208"/>
      <c r="F39" s="208"/>
      <c r="G39" s="208"/>
      <c r="H39" s="208" t="s">
        <v>302</v>
      </c>
      <c r="I39" s="208"/>
      <c r="J39" s="208"/>
      <c r="K39" s="207"/>
      <c r="L39" s="207"/>
      <c r="M39" s="207"/>
      <c r="N39" s="207"/>
      <c r="O39" s="207"/>
      <c r="P39" s="215" t="s">
        <v>631</v>
      </c>
      <c r="Q39" s="216"/>
      <c r="R39" s="227"/>
      <c r="S39" s="227"/>
      <c r="T39" s="227"/>
      <c r="U39" s="227"/>
      <c r="V39" s="227"/>
      <c r="W39" s="227"/>
      <c r="X39" s="227"/>
      <c r="Y39" s="227"/>
      <c r="Z39" s="212"/>
      <c r="AA39" s="228"/>
      <c r="AD39" s="191" t="s">
        <v>250</v>
      </c>
    </row>
    <row r="40" spans="1:30" ht="14.65" customHeight="1" x14ac:dyDescent="0.15">
      <c r="A40" s="190" t="s">
        <v>319</v>
      </c>
      <c r="D40" s="214"/>
      <c r="E40" s="208"/>
      <c r="F40" s="208"/>
      <c r="G40" s="208"/>
      <c r="H40" s="208" t="s">
        <v>306</v>
      </c>
      <c r="I40" s="208"/>
      <c r="J40" s="208"/>
      <c r="K40" s="207"/>
      <c r="L40" s="207"/>
      <c r="M40" s="207"/>
      <c r="N40" s="207"/>
      <c r="O40" s="207"/>
      <c r="P40" s="215" t="s">
        <v>631</v>
      </c>
      <c r="Q40" s="216"/>
      <c r="R40" s="227"/>
      <c r="S40" s="227"/>
      <c r="T40" s="227"/>
      <c r="U40" s="227"/>
      <c r="V40" s="227"/>
      <c r="W40" s="227"/>
      <c r="X40" s="227"/>
      <c r="Y40" s="227"/>
      <c r="Z40" s="212"/>
      <c r="AA40" s="228"/>
      <c r="AD40" s="191" t="s">
        <v>250</v>
      </c>
    </row>
    <row r="41" spans="1:30" ht="14.65" customHeight="1" x14ac:dyDescent="0.15">
      <c r="A41" s="190" t="s">
        <v>320</v>
      </c>
      <c r="D41" s="214"/>
      <c r="E41" s="208"/>
      <c r="F41" s="208"/>
      <c r="G41" s="208" t="s">
        <v>321</v>
      </c>
      <c r="H41" s="218"/>
      <c r="I41" s="218"/>
      <c r="J41" s="218"/>
      <c r="K41" s="219"/>
      <c r="L41" s="219"/>
      <c r="M41" s="219"/>
      <c r="N41" s="219"/>
      <c r="O41" s="219"/>
      <c r="P41" s="215">
        <v>450960</v>
      </c>
      <c r="Q41" s="216"/>
      <c r="R41" s="227"/>
      <c r="S41" s="227"/>
      <c r="T41" s="227"/>
      <c r="U41" s="227"/>
      <c r="V41" s="227"/>
      <c r="W41" s="227"/>
      <c r="X41" s="227"/>
      <c r="Y41" s="227"/>
      <c r="Z41" s="212"/>
      <c r="AA41" s="228"/>
      <c r="AD41" s="191">
        <v>450960424</v>
      </c>
    </row>
    <row r="42" spans="1:30" ht="14.65" customHeight="1" x14ac:dyDescent="0.15">
      <c r="A42" s="190" t="s">
        <v>322</v>
      </c>
      <c r="D42" s="214"/>
      <c r="E42" s="208"/>
      <c r="F42" s="208"/>
      <c r="G42" s="208" t="s">
        <v>323</v>
      </c>
      <c r="H42" s="218"/>
      <c r="I42" s="218"/>
      <c r="J42" s="218"/>
      <c r="K42" s="219"/>
      <c r="L42" s="219"/>
      <c r="M42" s="219"/>
      <c r="N42" s="219"/>
      <c r="O42" s="219"/>
      <c r="P42" s="215">
        <v>-308673</v>
      </c>
      <c r="Q42" s="216"/>
      <c r="R42" s="227"/>
      <c r="S42" s="227"/>
      <c r="T42" s="227"/>
      <c r="U42" s="227"/>
      <c r="V42" s="227"/>
      <c r="W42" s="227"/>
      <c r="X42" s="227"/>
      <c r="Y42" s="227"/>
      <c r="Z42" s="212"/>
      <c r="AA42" s="228"/>
      <c r="AD42" s="191">
        <v>-308673061</v>
      </c>
    </row>
    <row r="43" spans="1:30" ht="14.65" customHeight="1" x14ac:dyDescent="0.15">
      <c r="A43" s="190" t="s">
        <v>324</v>
      </c>
      <c r="D43" s="214"/>
      <c r="E43" s="208"/>
      <c r="F43" s="208" t="s">
        <v>325</v>
      </c>
      <c r="G43" s="208"/>
      <c r="H43" s="218"/>
      <c r="I43" s="218"/>
      <c r="J43" s="218"/>
      <c r="K43" s="219"/>
      <c r="L43" s="219"/>
      <c r="M43" s="219"/>
      <c r="N43" s="219"/>
      <c r="O43" s="219"/>
      <c r="P43" s="215">
        <v>67982</v>
      </c>
      <c r="Q43" s="216"/>
      <c r="R43" s="227"/>
      <c r="S43" s="227"/>
      <c r="T43" s="227"/>
      <c r="U43" s="227"/>
      <c r="V43" s="227"/>
      <c r="W43" s="227"/>
      <c r="X43" s="227"/>
      <c r="Y43" s="227"/>
      <c r="Z43" s="212"/>
      <c r="AA43" s="228"/>
      <c r="AD43" s="191">
        <f>IF(COUNTIF(AD44:AD45,"-")=COUNTA(AD44:AD45),"-",SUM(AD44:AD45))</f>
        <v>67981650</v>
      </c>
    </row>
    <row r="44" spans="1:30" ht="14.65" customHeight="1" x14ac:dyDescent="0.15">
      <c r="A44" s="190" t="s">
        <v>326</v>
      </c>
      <c r="D44" s="214"/>
      <c r="E44" s="208"/>
      <c r="F44" s="208"/>
      <c r="G44" s="208" t="s">
        <v>327</v>
      </c>
      <c r="H44" s="208"/>
      <c r="I44" s="208"/>
      <c r="J44" s="208"/>
      <c r="K44" s="207"/>
      <c r="L44" s="207"/>
      <c r="M44" s="207"/>
      <c r="N44" s="207"/>
      <c r="O44" s="207"/>
      <c r="P44" s="215">
        <v>67982</v>
      </c>
      <c r="Q44" s="216"/>
      <c r="R44" s="227"/>
      <c r="S44" s="227"/>
      <c r="T44" s="227"/>
      <c r="U44" s="227"/>
      <c r="V44" s="227"/>
      <c r="W44" s="227"/>
      <c r="X44" s="227"/>
      <c r="Y44" s="227"/>
      <c r="Z44" s="212"/>
      <c r="AA44" s="228"/>
      <c r="AD44" s="191">
        <v>67981650</v>
      </c>
    </row>
    <row r="45" spans="1:30" ht="14.65" customHeight="1" x14ac:dyDescent="0.15">
      <c r="A45" s="190" t="s">
        <v>328</v>
      </c>
      <c r="D45" s="214"/>
      <c r="E45" s="208"/>
      <c r="F45" s="208"/>
      <c r="G45" s="208" t="s">
        <v>262</v>
      </c>
      <c r="H45" s="208"/>
      <c r="I45" s="208"/>
      <c r="J45" s="208"/>
      <c r="K45" s="207"/>
      <c r="L45" s="207"/>
      <c r="M45" s="207"/>
      <c r="N45" s="207"/>
      <c r="O45" s="207"/>
      <c r="P45" s="215" t="s">
        <v>631</v>
      </c>
      <c r="Q45" s="216"/>
      <c r="R45" s="227"/>
      <c r="S45" s="227"/>
      <c r="T45" s="227"/>
      <c r="U45" s="227"/>
      <c r="V45" s="227"/>
      <c r="W45" s="227"/>
      <c r="X45" s="227"/>
      <c r="Y45" s="227"/>
      <c r="Z45" s="212"/>
      <c r="AA45" s="228"/>
      <c r="AD45" s="191" t="s">
        <v>250</v>
      </c>
    </row>
    <row r="46" spans="1:30" ht="14.65" customHeight="1" x14ac:dyDescent="0.15">
      <c r="A46" s="190" t="s">
        <v>329</v>
      </c>
      <c r="D46" s="214"/>
      <c r="E46" s="208"/>
      <c r="F46" s="208" t="s">
        <v>330</v>
      </c>
      <c r="G46" s="208"/>
      <c r="H46" s="208"/>
      <c r="I46" s="208"/>
      <c r="J46" s="208"/>
      <c r="K46" s="208"/>
      <c r="L46" s="207"/>
      <c r="M46" s="207"/>
      <c r="N46" s="207"/>
      <c r="O46" s="207"/>
      <c r="P46" s="215">
        <v>3294866</v>
      </c>
      <c r="Q46" s="216" t="s">
        <v>625</v>
      </c>
      <c r="R46" s="227"/>
      <c r="S46" s="227"/>
      <c r="T46" s="227"/>
      <c r="U46" s="227"/>
      <c r="V46" s="227"/>
      <c r="W46" s="227"/>
      <c r="X46" s="227"/>
      <c r="Y46" s="227"/>
      <c r="Z46" s="212"/>
      <c r="AA46" s="228"/>
      <c r="AD46" s="191">
        <f>IF(COUNTIF(AD47:AD58,"-")=COUNTA(AD47:AD58),"-",SUM(AD47,AD51:AD54,AD57:AD58))</f>
        <v>3294865614</v>
      </c>
    </row>
    <row r="47" spans="1:30" ht="14.65" customHeight="1" x14ac:dyDescent="0.15">
      <c r="A47" s="190" t="s">
        <v>331</v>
      </c>
      <c r="D47" s="214"/>
      <c r="E47" s="208"/>
      <c r="F47" s="208"/>
      <c r="G47" s="208" t="s">
        <v>332</v>
      </c>
      <c r="H47" s="208"/>
      <c r="I47" s="208"/>
      <c r="J47" s="208"/>
      <c r="K47" s="208"/>
      <c r="L47" s="207"/>
      <c r="M47" s="207"/>
      <c r="N47" s="207"/>
      <c r="O47" s="207"/>
      <c r="P47" s="215">
        <v>38882</v>
      </c>
      <c r="Q47" s="216"/>
      <c r="R47" s="227"/>
      <c r="S47" s="227"/>
      <c r="T47" s="227"/>
      <c r="U47" s="227"/>
      <c r="V47" s="227"/>
      <c r="W47" s="227"/>
      <c r="X47" s="227"/>
      <c r="Y47" s="227"/>
      <c r="Z47" s="212"/>
      <c r="AA47" s="228"/>
      <c r="AD47" s="191">
        <f>IF(COUNTIF(AD48:AD50,"-")=COUNTA(AD48:AD50),"-",SUM(AD48:AD50))</f>
        <v>38882354</v>
      </c>
    </row>
    <row r="48" spans="1:30" ht="14.65" customHeight="1" x14ac:dyDescent="0.15">
      <c r="A48" s="190" t="s">
        <v>333</v>
      </c>
      <c r="D48" s="214"/>
      <c r="E48" s="208"/>
      <c r="F48" s="208"/>
      <c r="G48" s="208"/>
      <c r="H48" s="208" t="s">
        <v>334</v>
      </c>
      <c r="I48" s="208"/>
      <c r="J48" s="208"/>
      <c r="K48" s="208"/>
      <c r="L48" s="207"/>
      <c r="M48" s="207"/>
      <c r="N48" s="207"/>
      <c r="O48" s="207"/>
      <c r="P48" s="215" t="s">
        <v>631</v>
      </c>
      <c r="Q48" s="216"/>
      <c r="R48" s="227"/>
      <c r="S48" s="227"/>
      <c r="T48" s="227"/>
      <c r="U48" s="227"/>
      <c r="V48" s="227"/>
      <c r="W48" s="227"/>
      <c r="X48" s="227"/>
      <c r="Y48" s="227"/>
      <c r="Z48" s="212"/>
      <c r="AA48" s="228"/>
      <c r="AD48" s="191" t="s">
        <v>250</v>
      </c>
    </row>
    <row r="49" spans="1:30" ht="14.65" customHeight="1" x14ac:dyDescent="0.15">
      <c r="A49" s="190" t="s">
        <v>335</v>
      </c>
      <c r="D49" s="214"/>
      <c r="E49" s="208"/>
      <c r="F49" s="208"/>
      <c r="G49" s="208"/>
      <c r="H49" s="208" t="s">
        <v>336</v>
      </c>
      <c r="I49" s="208"/>
      <c r="J49" s="208"/>
      <c r="K49" s="208"/>
      <c r="L49" s="207"/>
      <c r="M49" s="207"/>
      <c r="N49" s="207"/>
      <c r="O49" s="207"/>
      <c r="P49" s="215">
        <v>38882</v>
      </c>
      <c r="Q49" s="216"/>
      <c r="R49" s="227"/>
      <c r="S49" s="227"/>
      <c r="T49" s="227"/>
      <c r="U49" s="227"/>
      <c r="V49" s="227"/>
      <c r="W49" s="227"/>
      <c r="X49" s="227"/>
      <c r="Y49" s="227"/>
      <c r="Z49" s="212"/>
      <c r="AA49" s="228"/>
      <c r="AD49" s="191">
        <v>38882354</v>
      </c>
    </row>
    <row r="50" spans="1:30" ht="14.65" customHeight="1" x14ac:dyDescent="0.15">
      <c r="A50" s="190" t="s">
        <v>337</v>
      </c>
      <c r="D50" s="214"/>
      <c r="E50" s="208"/>
      <c r="F50" s="208"/>
      <c r="G50" s="208"/>
      <c r="H50" s="208" t="s">
        <v>262</v>
      </c>
      <c r="I50" s="208"/>
      <c r="J50" s="208"/>
      <c r="K50" s="208"/>
      <c r="L50" s="207"/>
      <c r="M50" s="207"/>
      <c r="N50" s="207"/>
      <c r="O50" s="207"/>
      <c r="P50" s="215" t="s">
        <v>631</v>
      </c>
      <c r="Q50" s="216"/>
      <c r="R50" s="227"/>
      <c r="S50" s="227"/>
      <c r="T50" s="227"/>
      <c r="U50" s="227"/>
      <c r="V50" s="227"/>
      <c r="W50" s="227"/>
      <c r="X50" s="227"/>
      <c r="Y50" s="227"/>
      <c r="Z50" s="212"/>
      <c r="AA50" s="228"/>
      <c r="AD50" s="191" t="s">
        <v>250</v>
      </c>
    </row>
    <row r="51" spans="1:30" ht="14.65" customHeight="1" x14ac:dyDescent="0.15">
      <c r="A51" s="190" t="s">
        <v>338</v>
      </c>
      <c r="D51" s="214"/>
      <c r="E51" s="208"/>
      <c r="F51" s="208"/>
      <c r="G51" s="208" t="s">
        <v>339</v>
      </c>
      <c r="H51" s="208"/>
      <c r="I51" s="208"/>
      <c r="J51" s="208"/>
      <c r="K51" s="208"/>
      <c r="L51" s="207"/>
      <c r="M51" s="207"/>
      <c r="N51" s="207"/>
      <c r="O51" s="207"/>
      <c r="P51" s="215" t="s">
        <v>631</v>
      </c>
      <c r="Q51" s="216"/>
      <c r="R51" s="227"/>
      <c r="S51" s="227"/>
      <c r="T51" s="227"/>
      <c r="U51" s="227"/>
      <c r="V51" s="227"/>
      <c r="W51" s="227"/>
      <c r="X51" s="227"/>
      <c r="Y51" s="227"/>
      <c r="Z51" s="212"/>
      <c r="AA51" s="228"/>
      <c r="AD51" s="191" t="s">
        <v>250</v>
      </c>
    </row>
    <row r="52" spans="1:30" ht="14.65" customHeight="1" x14ac:dyDescent="0.15">
      <c r="A52" s="190" t="s">
        <v>340</v>
      </c>
      <c r="D52" s="214"/>
      <c r="E52" s="208"/>
      <c r="F52" s="208"/>
      <c r="G52" s="208" t="s">
        <v>341</v>
      </c>
      <c r="H52" s="208"/>
      <c r="I52" s="208"/>
      <c r="J52" s="208"/>
      <c r="K52" s="207"/>
      <c r="L52" s="207"/>
      <c r="M52" s="207"/>
      <c r="N52" s="207"/>
      <c r="O52" s="207"/>
      <c r="P52" s="215">
        <v>14601</v>
      </c>
      <c r="Q52" s="216"/>
      <c r="R52" s="227"/>
      <c r="S52" s="227"/>
      <c r="T52" s="227"/>
      <c r="U52" s="227"/>
      <c r="V52" s="227"/>
      <c r="W52" s="227"/>
      <c r="X52" s="227"/>
      <c r="Y52" s="227"/>
      <c r="Z52" s="212"/>
      <c r="AA52" s="228"/>
      <c r="AD52" s="191">
        <v>14601120</v>
      </c>
    </row>
    <row r="53" spans="1:30" ht="14.65" customHeight="1" x14ac:dyDescent="0.15">
      <c r="A53" s="190" t="s">
        <v>342</v>
      </c>
      <c r="D53" s="214"/>
      <c r="E53" s="208"/>
      <c r="F53" s="208"/>
      <c r="G53" s="208" t="s">
        <v>343</v>
      </c>
      <c r="H53" s="208"/>
      <c r="I53" s="208"/>
      <c r="J53" s="208"/>
      <c r="K53" s="207"/>
      <c r="L53" s="207"/>
      <c r="M53" s="207"/>
      <c r="N53" s="207"/>
      <c r="O53" s="207"/>
      <c r="P53" s="215" t="s">
        <v>631</v>
      </c>
      <c r="Q53" s="216"/>
      <c r="R53" s="227"/>
      <c r="S53" s="227"/>
      <c r="T53" s="227"/>
      <c r="U53" s="227"/>
      <c r="V53" s="227"/>
      <c r="W53" s="227"/>
      <c r="X53" s="227"/>
      <c r="Y53" s="227"/>
      <c r="Z53" s="212"/>
      <c r="AA53" s="228"/>
      <c r="AD53" s="191" t="s">
        <v>250</v>
      </c>
    </row>
    <row r="54" spans="1:30" ht="14.65" customHeight="1" x14ac:dyDescent="0.15">
      <c r="A54" s="190" t="s">
        <v>344</v>
      </c>
      <c r="D54" s="214"/>
      <c r="E54" s="208"/>
      <c r="F54" s="208"/>
      <c r="G54" s="208" t="s">
        <v>345</v>
      </c>
      <c r="H54" s="208"/>
      <c r="I54" s="208"/>
      <c r="J54" s="208"/>
      <c r="K54" s="207"/>
      <c r="L54" s="207"/>
      <c r="M54" s="207"/>
      <c r="N54" s="207"/>
      <c r="O54" s="207"/>
      <c r="P54" s="215">
        <v>3241382</v>
      </c>
      <c r="Q54" s="216"/>
      <c r="R54" s="227"/>
      <c r="S54" s="227"/>
      <c r="T54" s="227"/>
      <c r="U54" s="227"/>
      <c r="V54" s="227"/>
      <c r="W54" s="227"/>
      <c r="X54" s="227"/>
      <c r="Y54" s="227"/>
      <c r="Z54" s="212"/>
      <c r="AA54" s="228"/>
      <c r="AD54" s="191">
        <f>IF(COUNTIF(AD55:AD56,"-")=COUNTA(AD55:AD56),"-",SUM(AD55:AD56))</f>
        <v>3241382140</v>
      </c>
    </row>
    <row r="55" spans="1:30" ht="14.65" customHeight="1" x14ac:dyDescent="0.15">
      <c r="A55" s="190" t="s">
        <v>346</v>
      </c>
      <c r="D55" s="214"/>
      <c r="E55" s="208"/>
      <c r="F55" s="208"/>
      <c r="G55" s="208"/>
      <c r="H55" s="208" t="s">
        <v>347</v>
      </c>
      <c r="I55" s="208"/>
      <c r="J55" s="208"/>
      <c r="K55" s="207"/>
      <c r="L55" s="207"/>
      <c r="M55" s="207"/>
      <c r="N55" s="207"/>
      <c r="O55" s="207"/>
      <c r="P55" s="215">
        <v>1415477</v>
      </c>
      <c r="Q55" s="216"/>
      <c r="R55" s="227"/>
      <c r="S55" s="227"/>
      <c r="T55" s="227"/>
      <c r="U55" s="227"/>
      <c r="V55" s="227"/>
      <c r="W55" s="227"/>
      <c r="X55" s="227"/>
      <c r="Y55" s="227"/>
      <c r="Z55" s="212"/>
      <c r="AA55" s="228"/>
      <c r="AD55" s="191">
        <v>1415477214</v>
      </c>
    </row>
    <row r="56" spans="1:30" ht="14.65" customHeight="1" x14ac:dyDescent="0.15">
      <c r="A56" s="190" t="s">
        <v>348</v>
      </c>
      <c r="D56" s="214"/>
      <c r="E56" s="207"/>
      <c r="F56" s="208"/>
      <c r="G56" s="208"/>
      <c r="H56" s="208" t="s">
        <v>262</v>
      </c>
      <c r="I56" s="208"/>
      <c r="J56" s="208"/>
      <c r="K56" s="207"/>
      <c r="L56" s="207"/>
      <c r="M56" s="207"/>
      <c r="N56" s="207"/>
      <c r="O56" s="207"/>
      <c r="P56" s="215">
        <v>1825905</v>
      </c>
      <c r="Q56" s="216"/>
      <c r="R56" s="227"/>
      <c r="S56" s="227"/>
      <c r="T56" s="227"/>
      <c r="U56" s="227"/>
      <c r="V56" s="227"/>
      <c r="W56" s="227"/>
      <c r="X56" s="227"/>
      <c r="Y56" s="227"/>
      <c r="Z56" s="212"/>
      <c r="AA56" s="228"/>
      <c r="AD56" s="191">
        <v>1825904926</v>
      </c>
    </row>
    <row r="57" spans="1:30" ht="14.65" customHeight="1" x14ac:dyDescent="0.15">
      <c r="A57" s="190" t="s">
        <v>349</v>
      </c>
      <c r="D57" s="214"/>
      <c r="E57" s="207"/>
      <c r="F57" s="208"/>
      <c r="G57" s="208" t="s">
        <v>262</v>
      </c>
      <c r="H57" s="208"/>
      <c r="I57" s="208"/>
      <c r="J57" s="208"/>
      <c r="K57" s="207"/>
      <c r="L57" s="207"/>
      <c r="M57" s="207"/>
      <c r="N57" s="207"/>
      <c r="O57" s="207"/>
      <c r="P57" s="215" t="s">
        <v>631</v>
      </c>
      <c r="Q57" s="216"/>
      <c r="R57" s="227"/>
      <c r="S57" s="227"/>
      <c r="T57" s="227"/>
      <c r="U57" s="227"/>
      <c r="V57" s="227"/>
      <c r="W57" s="227"/>
      <c r="X57" s="227"/>
      <c r="Y57" s="227"/>
      <c r="Z57" s="212"/>
      <c r="AA57" s="228"/>
      <c r="AD57" s="191" t="s">
        <v>250</v>
      </c>
    </row>
    <row r="58" spans="1:30" ht="14.65" customHeight="1" x14ac:dyDescent="0.15">
      <c r="A58" s="190" t="s">
        <v>350</v>
      </c>
      <c r="D58" s="214"/>
      <c r="E58" s="207"/>
      <c r="F58" s="208"/>
      <c r="G58" s="208" t="s">
        <v>351</v>
      </c>
      <c r="H58" s="208"/>
      <c r="I58" s="208"/>
      <c r="J58" s="208"/>
      <c r="K58" s="207"/>
      <c r="L58" s="207"/>
      <c r="M58" s="207"/>
      <c r="N58" s="207"/>
      <c r="O58" s="207"/>
      <c r="P58" s="215" t="s">
        <v>631</v>
      </c>
      <c r="Q58" s="216"/>
      <c r="R58" s="227"/>
      <c r="S58" s="227"/>
      <c r="T58" s="227"/>
      <c r="U58" s="227"/>
      <c r="V58" s="227"/>
      <c r="W58" s="227"/>
      <c r="X58" s="227"/>
      <c r="Y58" s="227"/>
      <c r="Z58" s="212"/>
      <c r="AA58" s="228"/>
      <c r="AD58" s="191" t="s">
        <v>250</v>
      </c>
    </row>
    <row r="59" spans="1:30" ht="14.65" customHeight="1" x14ac:dyDescent="0.15">
      <c r="A59" s="190" t="s">
        <v>352</v>
      </c>
      <c r="D59" s="214"/>
      <c r="E59" s="207" t="s">
        <v>353</v>
      </c>
      <c r="F59" s="208"/>
      <c r="G59" s="209"/>
      <c r="H59" s="209"/>
      <c r="I59" s="209"/>
      <c r="J59" s="207"/>
      <c r="K59" s="207"/>
      <c r="L59" s="207"/>
      <c r="M59" s="207"/>
      <c r="N59" s="207"/>
      <c r="O59" s="207"/>
      <c r="P59" s="215">
        <v>2830955</v>
      </c>
      <c r="Q59" s="216"/>
      <c r="R59" s="227"/>
      <c r="S59" s="227"/>
      <c r="T59" s="227"/>
      <c r="U59" s="227"/>
      <c r="V59" s="227"/>
      <c r="W59" s="227"/>
      <c r="X59" s="227"/>
      <c r="Y59" s="227"/>
      <c r="Z59" s="212"/>
      <c r="AA59" s="228"/>
      <c r="AD59" s="191">
        <f>IF(COUNTIF(AD60:AD68,"-")=COUNTA(AD60:AD68),"-",SUM(AD60:AD63,AD66:AD68))</f>
        <v>2830955059</v>
      </c>
    </row>
    <row r="60" spans="1:30" ht="14.65" customHeight="1" x14ac:dyDescent="0.15">
      <c r="A60" s="190" t="s">
        <v>354</v>
      </c>
      <c r="D60" s="214"/>
      <c r="E60" s="207"/>
      <c r="F60" s="208" t="s">
        <v>355</v>
      </c>
      <c r="G60" s="209"/>
      <c r="H60" s="209"/>
      <c r="I60" s="209"/>
      <c r="J60" s="207"/>
      <c r="K60" s="207"/>
      <c r="L60" s="207"/>
      <c r="M60" s="207"/>
      <c r="N60" s="207"/>
      <c r="O60" s="207"/>
      <c r="P60" s="215">
        <v>493740</v>
      </c>
      <c r="Q60" s="216"/>
      <c r="R60" s="227"/>
      <c r="S60" s="227"/>
      <c r="T60" s="227"/>
      <c r="U60" s="227"/>
      <c r="V60" s="227"/>
      <c r="W60" s="227"/>
      <c r="X60" s="227"/>
      <c r="Y60" s="227"/>
      <c r="Z60" s="212"/>
      <c r="AA60" s="228"/>
      <c r="AD60" s="191">
        <v>493739686</v>
      </c>
    </row>
    <row r="61" spans="1:30" ht="14.65" customHeight="1" x14ac:dyDescent="0.15">
      <c r="A61" s="190" t="s">
        <v>356</v>
      </c>
      <c r="D61" s="214"/>
      <c r="E61" s="207"/>
      <c r="F61" s="208" t="s">
        <v>357</v>
      </c>
      <c r="G61" s="208"/>
      <c r="H61" s="218"/>
      <c r="I61" s="208"/>
      <c r="J61" s="208"/>
      <c r="K61" s="207"/>
      <c r="L61" s="207"/>
      <c r="M61" s="207"/>
      <c r="N61" s="207"/>
      <c r="O61" s="207"/>
      <c r="P61" s="215">
        <v>66488</v>
      </c>
      <c r="Q61" s="216"/>
      <c r="R61" s="227"/>
      <c r="S61" s="227"/>
      <c r="T61" s="227"/>
      <c r="U61" s="227"/>
      <c r="V61" s="227"/>
      <c r="W61" s="227"/>
      <c r="X61" s="227"/>
      <c r="Y61" s="227"/>
      <c r="Z61" s="212"/>
      <c r="AA61" s="228"/>
      <c r="AD61" s="191">
        <v>66487599</v>
      </c>
    </row>
    <row r="62" spans="1:30" ht="14.65" customHeight="1" x14ac:dyDescent="0.15">
      <c r="A62" s="190">
        <v>1500000</v>
      </c>
      <c r="D62" s="214"/>
      <c r="E62" s="207"/>
      <c r="F62" s="208" t="s">
        <v>358</v>
      </c>
      <c r="G62" s="208"/>
      <c r="H62" s="208"/>
      <c r="I62" s="208"/>
      <c r="J62" s="208"/>
      <c r="K62" s="207"/>
      <c r="L62" s="207"/>
      <c r="M62" s="207"/>
      <c r="N62" s="207"/>
      <c r="O62" s="207"/>
      <c r="P62" s="215" t="s">
        <v>631</v>
      </c>
      <c r="Q62" s="216"/>
      <c r="R62" s="227"/>
      <c r="S62" s="227"/>
      <c r="T62" s="227"/>
      <c r="U62" s="227"/>
      <c r="V62" s="227"/>
      <c r="W62" s="227"/>
      <c r="X62" s="227"/>
      <c r="Y62" s="227"/>
      <c r="Z62" s="212"/>
      <c r="AA62" s="228"/>
      <c r="AD62" s="191" t="s">
        <v>250</v>
      </c>
    </row>
    <row r="63" spans="1:30" ht="14.65" customHeight="1" x14ac:dyDescent="0.15">
      <c r="A63" s="190" t="s">
        <v>359</v>
      </c>
      <c r="D63" s="214"/>
      <c r="E63" s="208"/>
      <c r="F63" s="208" t="s">
        <v>345</v>
      </c>
      <c r="G63" s="208"/>
      <c r="H63" s="218"/>
      <c r="I63" s="208"/>
      <c r="J63" s="208"/>
      <c r="K63" s="207"/>
      <c r="L63" s="207"/>
      <c r="M63" s="207"/>
      <c r="N63" s="207"/>
      <c r="O63" s="207"/>
      <c r="P63" s="215">
        <v>2271330</v>
      </c>
      <c r="Q63" s="216" t="s">
        <v>625</v>
      </c>
      <c r="R63" s="227"/>
      <c r="S63" s="227"/>
      <c r="T63" s="227"/>
      <c r="U63" s="227"/>
      <c r="V63" s="227"/>
      <c r="W63" s="227"/>
      <c r="X63" s="227"/>
      <c r="Y63" s="227"/>
      <c r="Z63" s="212"/>
      <c r="AA63" s="228"/>
      <c r="AD63" s="191">
        <f>IF(COUNTIF(AD64:AD65,"-")=COUNTA(AD64:AD65),"-",SUM(AD64:AD65))</f>
        <v>2271329963</v>
      </c>
    </row>
    <row r="64" spans="1:30" ht="14.65" customHeight="1" x14ac:dyDescent="0.15">
      <c r="A64" s="190" t="s">
        <v>360</v>
      </c>
      <c r="D64" s="214"/>
      <c r="E64" s="208"/>
      <c r="F64" s="208"/>
      <c r="G64" s="208" t="s">
        <v>361</v>
      </c>
      <c r="H64" s="208"/>
      <c r="I64" s="208"/>
      <c r="J64" s="208"/>
      <c r="K64" s="207"/>
      <c r="L64" s="207"/>
      <c r="M64" s="207"/>
      <c r="N64" s="207"/>
      <c r="O64" s="207"/>
      <c r="P64" s="215">
        <v>2227618</v>
      </c>
      <c r="Q64" s="216"/>
      <c r="R64" s="227"/>
      <c r="S64" s="227"/>
      <c r="T64" s="227"/>
      <c r="U64" s="227"/>
      <c r="V64" s="227"/>
      <c r="W64" s="227"/>
      <c r="X64" s="227"/>
      <c r="Y64" s="227"/>
      <c r="Z64" s="212"/>
      <c r="AA64" s="228"/>
      <c r="AD64" s="191">
        <v>2227618478</v>
      </c>
    </row>
    <row r="65" spans="1:31" ht="14.65" customHeight="1" x14ac:dyDescent="0.15">
      <c r="A65" s="190" t="s">
        <v>362</v>
      </c>
      <c r="D65" s="214"/>
      <c r="E65" s="208"/>
      <c r="F65" s="208"/>
      <c r="G65" s="208" t="s">
        <v>347</v>
      </c>
      <c r="H65" s="208"/>
      <c r="I65" s="208"/>
      <c r="J65" s="208"/>
      <c r="K65" s="207"/>
      <c r="L65" s="207"/>
      <c r="M65" s="207"/>
      <c r="N65" s="207"/>
      <c r="O65" s="207"/>
      <c r="P65" s="215">
        <v>43711</v>
      </c>
      <c r="Q65" s="216"/>
      <c r="R65" s="227"/>
      <c r="S65" s="227"/>
      <c r="T65" s="227"/>
      <c r="U65" s="227"/>
      <c r="V65" s="227"/>
      <c r="W65" s="227"/>
      <c r="X65" s="227"/>
      <c r="Y65" s="227"/>
      <c r="Z65" s="212"/>
      <c r="AA65" s="228"/>
      <c r="AD65" s="191">
        <v>43711485</v>
      </c>
    </row>
    <row r="66" spans="1:31" ht="14.65" customHeight="1" x14ac:dyDescent="0.15">
      <c r="A66" s="190" t="s">
        <v>363</v>
      </c>
      <c r="D66" s="214"/>
      <c r="E66" s="208"/>
      <c r="F66" s="208" t="s">
        <v>364</v>
      </c>
      <c r="G66" s="208"/>
      <c r="H66" s="208"/>
      <c r="I66" s="208"/>
      <c r="J66" s="208"/>
      <c r="K66" s="207"/>
      <c r="L66" s="207"/>
      <c r="M66" s="207"/>
      <c r="N66" s="207"/>
      <c r="O66" s="207"/>
      <c r="P66" s="215" t="s">
        <v>631</v>
      </c>
      <c r="Q66" s="216"/>
      <c r="R66" s="227"/>
      <c r="S66" s="227"/>
      <c r="T66" s="227"/>
      <c r="U66" s="227"/>
      <c r="V66" s="227"/>
      <c r="W66" s="227"/>
      <c r="X66" s="227"/>
      <c r="Y66" s="227"/>
      <c r="Z66" s="212"/>
      <c r="AA66" s="228"/>
      <c r="AD66" s="191" t="s">
        <v>250</v>
      </c>
    </row>
    <row r="67" spans="1:31" ht="14.65" customHeight="1" x14ac:dyDescent="0.15">
      <c r="A67" s="190" t="s">
        <v>365</v>
      </c>
      <c r="D67" s="214"/>
      <c r="E67" s="208"/>
      <c r="F67" s="208" t="s">
        <v>262</v>
      </c>
      <c r="G67" s="208"/>
      <c r="H67" s="218"/>
      <c r="I67" s="208"/>
      <c r="J67" s="208"/>
      <c r="K67" s="207"/>
      <c r="L67" s="207"/>
      <c r="M67" s="207"/>
      <c r="N67" s="207"/>
      <c r="O67" s="207"/>
      <c r="P67" s="215" t="s">
        <v>631</v>
      </c>
      <c r="Q67" s="216"/>
      <c r="R67" s="227"/>
      <c r="S67" s="227"/>
      <c r="T67" s="227"/>
      <c r="U67" s="227"/>
      <c r="V67" s="227"/>
      <c r="W67" s="227"/>
      <c r="X67" s="227"/>
      <c r="Y67" s="227"/>
      <c r="Z67" s="212"/>
      <c r="AA67" s="228"/>
      <c r="AD67" s="191" t="s">
        <v>250</v>
      </c>
    </row>
    <row r="68" spans="1:31" ht="14.65" customHeight="1" thickBot="1" x14ac:dyDescent="0.2">
      <c r="A68" s="190" t="s">
        <v>366</v>
      </c>
      <c r="B68" s="190" t="s">
        <v>367</v>
      </c>
      <c r="D68" s="214"/>
      <c r="E68" s="208"/>
      <c r="F68" s="227" t="s">
        <v>351</v>
      </c>
      <c r="G68" s="208"/>
      <c r="H68" s="208"/>
      <c r="I68" s="208"/>
      <c r="J68" s="208"/>
      <c r="K68" s="207"/>
      <c r="L68" s="207"/>
      <c r="M68" s="207"/>
      <c r="N68" s="207"/>
      <c r="O68" s="207"/>
      <c r="P68" s="215">
        <v>-602</v>
      </c>
      <c r="Q68" s="216"/>
      <c r="R68" s="426" t="s">
        <v>368</v>
      </c>
      <c r="S68" s="427"/>
      <c r="T68" s="427"/>
      <c r="U68" s="427"/>
      <c r="V68" s="427"/>
      <c r="W68" s="427"/>
      <c r="X68" s="427"/>
      <c r="Y68" s="428"/>
      <c r="Z68" s="229">
        <v>27754709</v>
      </c>
      <c r="AA68" s="230" t="s">
        <v>625</v>
      </c>
      <c r="AD68" s="191">
        <v>-602189</v>
      </c>
      <c r="AE68" s="191" t="e">
        <f>IF(AND(AE31="-",AE32="-",#REF!="-"),"-",SUM(AE31,AE32,#REF!))</f>
        <v>#REF!</v>
      </c>
    </row>
    <row r="69" spans="1:31" ht="14.65" customHeight="1" thickBot="1" x14ac:dyDescent="0.2">
      <c r="A69" s="190" t="s">
        <v>369</v>
      </c>
      <c r="B69" s="190" t="s">
        <v>370</v>
      </c>
      <c r="D69" s="429" t="s">
        <v>371</v>
      </c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1"/>
      <c r="P69" s="231">
        <v>30644657</v>
      </c>
      <c r="Q69" s="232"/>
      <c r="R69" s="417" t="s">
        <v>372</v>
      </c>
      <c r="S69" s="418"/>
      <c r="T69" s="418"/>
      <c r="U69" s="418"/>
      <c r="V69" s="418"/>
      <c r="W69" s="418"/>
      <c r="X69" s="418"/>
      <c r="Y69" s="432"/>
      <c r="Z69" s="231">
        <v>30644657</v>
      </c>
      <c r="AA69" s="233"/>
      <c r="AD69" s="191" t="e">
        <f>IF(AND(AD14="-",AD59="-",#REF!="-"),"-",SUM(AD14,AD59,#REF!))</f>
        <v>#REF!</v>
      </c>
      <c r="AE69" s="191" t="e">
        <f>IF(AND(AE29="-",AE68="-"),"-",SUM(AE29,AE68))</f>
        <v>#REF!</v>
      </c>
    </row>
    <row r="70" spans="1:31" ht="14.65" customHeight="1" x14ac:dyDescent="0.15"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Z70" s="207"/>
      <c r="AA70" s="207"/>
    </row>
    <row r="71" spans="1:31" ht="14.65" customHeight="1" x14ac:dyDescent="0.15">
      <c r="D71" s="235"/>
      <c r="E71" s="236" t="s">
        <v>373</v>
      </c>
      <c r="F71" s="23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Z71" s="234"/>
      <c r="AA71" s="234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sheetProtection sheet="1" objects="1" scenarios="1"/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3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92D050"/>
  </sheetPr>
  <dimension ref="A1:O24"/>
  <sheetViews>
    <sheetView showGridLines="0" view="pageBreakPreview" zoomScaleNormal="100" zoomScaleSheetLayoutView="100" workbookViewId="0">
      <selection activeCell="I20" sqref="I20"/>
    </sheetView>
  </sheetViews>
  <sheetFormatPr defaultRowHeight="13.5" x14ac:dyDescent="0.15"/>
  <cols>
    <col min="1" max="1" width="4.375" style="1" customWidth="1"/>
    <col min="2" max="2" width="20.625" style="1" customWidth="1"/>
    <col min="3" max="12" width="12.625" style="1" customWidth="1"/>
    <col min="13" max="13" width="0.625" style="1" customWidth="1"/>
    <col min="14" max="14" width="5.375" style="1" customWidth="1"/>
    <col min="15" max="16384" width="9" style="1"/>
  </cols>
  <sheetData>
    <row r="1" spans="1:15" ht="27.75" customHeight="1" x14ac:dyDescent="0.15"/>
    <row r="2" spans="1:15" ht="55.5" customHeight="1" x14ac:dyDescent="0.15">
      <c r="E2" s="519" t="s">
        <v>138</v>
      </c>
      <c r="F2" s="520"/>
      <c r="G2" s="126" t="s">
        <v>158</v>
      </c>
      <c r="H2" s="519" t="s">
        <v>139</v>
      </c>
      <c r="I2" s="520"/>
      <c r="J2" s="126" t="s">
        <v>159</v>
      </c>
    </row>
    <row r="3" spans="1:15" ht="30" customHeight="1" x14ac:dyDescent="0.15">
      <c r="E3" s="521">
        <v>2413653</v>
      </c>
      <c r="F3" s="522"/>
      <c r="G3" s="186" t="str">
        <f>IF(E3=C22-D22,"○","×")</f>
        <v>○</v>
      </c>
      <c r="H3" s="521">
        <v>0</v>
      </c>
      <c r="I3" s="522"/>
      <c r="J3" s="186" t="str">
        <f>IF(D22=H3,"○","×")</f>
        <v>○</v>
      </c>
    </row>
    <row r="4" spans="1:15" ht="13.5" customHeight="1" x14ac:dyDescent="0.15"/>
    <row r="5" spans="1:15" ht="16.5" customHeight="1" x14ac:dyDescent="0.15"/>
    <row r="6" spans="1:15" x14ac:dyDescent="0.15">
      <c r="B6" s="32" t="s">
        <v>57</v>
      </c>
    </row>
    <row r="7" spans="1:15" x14ac:dyDescent="0.15">
      <c r="A7" s="6"/>
      <c r="B7" s="33" t="s">
        <v>58</v>
      </c>
      <c r="C7" s="34"/>
      <c r="D7" s="34"/>
      <c r="E7" s="34"/>
      <c r="F7" s="34"/>
      <c r="G7" s="34"/>
      <c r="H7" s="34"/>
      <c r="I7" s="34"/>
      <c r="J7" s="34"/>
      <c r="K7" s="34"/>
      <c r="L7" s="111" t="s">
        <v>203</v>
      </c>
    </row>
    <row r="8" spans="1:15" ht="15.95" customHeight="1" x14ac:dyDescent="0.15">
      <c r="A8" s="6"/>
      <c r="B8" s="525" t="s">
        <v>33</v>
      </c>
      <c r="C8" s="523" t="s">
        <v>59</v>
      </c>
      <c r="D8" s="127"/>
      <c r="E8" s="528" t="s">
        <v>60</v>
      </c>
      <c r="F8" s="525" t="s">
        <v>61</v>
      </c>
      <c r="G8" s="525" t="s">
        <v>62</v>
      </c>
      <c r="H8" s="525" t="s">
        <v>63</v>
      </c>
      <c r="I8" s="523" t="s">
        <v>64</v>
      </c>
      <c r="J8" s="128"/>
      <c r="K8" s="129"/>
      <c r="L8" s="525" t="s">
        <v>65</v>
      </c>
    </row>
    <row r="9" spans="1:15" ht="15.95" customHeight="1" x14ac:dyDescent="0.15">
      <c r="A9" s="6"/>
      <c r="B9" s="527"/>
      <c r="C9" s="526"/>
      <c r="D9" s="112" t="s">
        <v>66</v>
      </c>
      <c r="E9" s="529"/>
      <c r="F9" s="526"/>
      <c r="G9" s="526"/>
      <c r="H9" s="526"/>
      <c r="I9" s="524"/>
      <c r="J9" s="113" t="s">
        <v>67</v>
      </c>
      <c r="K9" s="113" t="s">
        <v>68</v>
      </c>
      <c r="L9" s="526"/>
    </row>
    <row r="10" spans="1:15" ht="24.95" customHeight="1" x14ac:dyDescent="0.15">
      <c r="A10" s="6"/>
      <c r="B10" s="516" t="s">
        <v>69</v>
      </c>
      <c r="C10" s="517"/>
      <c r="D10" s="517"/>
      <c r="E10" s="517"/>
      <c r="F10" s="517"/>
      <c r="G10" s="517"/>
      <c r="H10" s="517"/>
      <c r="I10" s="517"/>
      <c r="J10" s="517"/>
      <c r="K10" s="517"/>
      <c r="L10" s="518"/>
    </row>
    <row r="11" spans="1:15" ht="24.95" customHeight="1" x14ac:dyDescent="0.15">
      <c r="A11" s="6"/>
      <c r="B11" s="114" t="s">
        <v>70</v>
      </c>
      <c r="C11" s="115">
        <v>11027</v>
      </c>
      <c r="D11" s="116"/>
      <c r="E11" s="117">
        <v>11027</v>
      </c>
      <c r="F11" s="115"/>
      <c r="G11" s="115"/>
      <c r="H11" s="115"/>
      <c r="I11" s="115"/>
      <c r="J11" s="115"/>
      <c r="K11" s="115"/>
      <c r="L11" s="115"/>
    </row>
    <row r="12" spans="1:15" ht="24.95" customHeight="1" x14ac:dyDescent="0.15">
      <c r="A12" s="6"/>
      <c r="B12" s="114" t="s">
        <v>71</v>
      </c>
      <c r="C12" s="115">
        <v>5971</v>
      </c>
      <c r="D12" s="116"/>
      <c r="E12" s="117"/>
      <c r="F12" s="115"/>
      <c r="G12" s="115"/>
      <c r="H12" s="115">
        <v>5971</v>
      </c>
      <c r="I12" s="115"/>
      <c r="J12" s="115"/>
      <c r="K12" s="115"/>
      <c r="L12" s="115"/>
    </row>
    <row r="13" spans="1:15" ht="24.95" customHeight="1" x14ac:dyDescent="0.15">
      <c r="A13" s="6"/>
      <c r="B13" s="114" t="s">
        <v>72</v>
      </c>
      <c r="C13" s="115">
        <v>5036</v>
      </c>
      <c r="D13" s="116"/>
      <c r="E13" s="117">
        <v>5036</v>
      </c>
      <c r="F13" s="115"/>
      <c r="G13" s="115"/>
      <c r="H13" s="115"/>
      <c r="I13" s="115"/>
      <c r="J13" s="115"/>
      <c r="K13" s="115"/>
      <c r="L13" s="115"/>
    </row>
    <row r="14" spans="1:15" ht="24.95" customHeight="1" x14ac:dyDescent="0.15">
      <c r="A14" s="6"/>
      <c r="B14" s="114" t="s">
        <v>73</v>
      </c>
      <c r="C14" s="115">
        <v>58923</v>
      </c>
      <c r="D14" s="116"/>
      <c r="E14" s="117">
        <v>17223</v>
      </c>
      <c r="F14" s="115"/>
      <c r="G14" s="115">
        <v>41700</v>
      </c>
      <c r="H14" s="115"/>
      <c r="I14" s="115"/>
      <c r="J14" s="115"/>
      <c r="K14" s="115"/>
      <c r="L14" s="115"/>
    </row>
    <row r="15" spans="1:15" ht="24.95" customHeight="1" x14ac:dyDescent="0.15">
      <c r="A15" s="6"/>
      <c r="B15" s="114" t="s">
        <v>74</v>
      </c>
      <c r="C15" s="115">
        <v>1055143</v>
      </c>
      <c r="D15" s="116"/>
      <c r="E15" s="117">
        <v>1020744</v>
      </c>
      <c r="F15" s="115">
        <v>18495</v>
      </c>
      <c r="G15" s="115"/>
      <c r="H15" s="115">
        <v>15904</v>
      </c>
      <c r="I15" s="115"/>
      <c r="J15" s="115"/>
      <c r="K15" s="115"/>
      <c r="L15" s="115"/>
      <c r="O15" s="1" t="s">
        <v>619</v>
      </c>
    </row>
    <row r="16" spans="1:15" ht="24.95" customHeight="1" x14ac:dyDescent="0.15">
      <c r="A16" s="6"/>
      <c r="B16" s="114" t="s">
        <v>75</v>
      </c>
      <c r="C16" s="115"/>
      <c r="D16" s="116"/>
      <c r="E16" s="117"/>
      <c r="F16" s="115"/>
      <c r="G16" s="115"/>
      <c r="H16" s="115"/>
      <c r="I16" s="115"/>
      <c r="J16" s="115"/>
      <c r="K16" s="115"/>
      <c r="L16" s="115"/>
    </row>
    <row r="17" spans="1:12" ht="24.95" customHeight="1" x14ac:dyDescent="0.15">
      <c r="A17" s="6"/>
      <c r="B17" s="516" t="s">
        <v>76</v>
      </c>
      <c r="C17" s="517"/>
      <c r="D17" s="517"/>
      <c r="E17" s="517"/>
      <c r="F17" s="517"/>
      <c r="G17" s="517"/>
      <c r="H17" s="517"/>
      <c r="I17" s="517"/>
      <c r="J17" s="517"/>
      <c r="K17" s="517"/>
      <c r="L17" s="518"/>
    </row>
    <row r="18" spans="1:12" ht="24.95" customHeight="1" x14ac:dyDescent="0.15">
      <c r="A18" s="6"/>
      <c r="B18" s="114" t="s">
        <v>77</v>
      </c>
      <c r="C18" s="115">
        <v>1277553</v>
      </c>
      <c r="D18" s="116"/>
      <c r="E18" s="117">
        <v>1128710</v>
      </c>
      <c r="F18" s="115">
        <v>85844</v>
      </c>
      <c r="G18" s="115">
        <v>29400</v>
      </c>
      <c r="H18" s="115">
        <v>33600</v>
      </c>
      <c r="I18" s="115"/>
      <c r="J18" s="115"/>
      <c r="K18" s="115"/>
      <c r="L18" s="115"/>
    </row>
    <row r="19" spans="1:12" ht="24.95" customHeight="1" x14ac:dyDescent="0.15">
      <c r="A19" s="6"/>
      <c r="B19" s="114" t="s">
        <v>78</v>
      </c>
      <c r="C19" s="115"/>
      <c r="D19" s="116"/>
      <c r="E19" s="117"/>
      <c r="F19" s="115"/>
      <c r="G19" s="115"/>
      <c r="H19" s="115"/>
      <c r="I19" s="115"/>
      <c r="J19" s="115"/>
      <c r="K19" s="115"/>
      <c r="L19" s="115"/>
    </row>
    <row r="20" spans="1:12" ht="24.95" customHeight="1" x14ac:dyDescent="0.15">
      <c r="A20" s="6"/>
      <c r="B20" s="114" t="s">
        <v>79</v>
      </c>
      <c r="C20" s="115"/>
      <c r="D20" s="116"/>
      <c r="E20" s="117"/>
      <c r="F20" s="115"/>
      <c r="G20" s="115"/>
      <c r="H20" s="115"/>
      <c r="I20" s="115"/>
      <c r="J20" s="115"/>
      <c r="K20" s="115"/>
      <c r="L20" s="115"/>
    </row>
    <row r="21" spans="1:12" ht="24.95" customHeight="1" x14ac:dyDescent="0.15">
      <c r="A21" s="6"/>
      <c r="B21" s="114" t="s">
        <v>80</v>
      </c>
      <c r="C21" s="115"/>
      <c r="D21" s="116"/>
      <c r="E21" s="117"/>
      <c r="F21" s="115"/>
      <c r="G21" s="115"/>
      <c r="H21" s="115"/>
      <c r="I21" s="115"/>
      <c r="J21" s="115"/>
      <c r="K21" s="115"/>
      <c r="L21" s="115"/>
    </row>
    <row r="22" spans="1:12" ht="24.95" customHeight="1" x14ac:dyDescent="0.15">
      <c r="A22" s="6"/>
      <c r="B22" s="118" t="s">
        <v>10</v>
      </c>
      <c r="C22" s="119">
        <f>IFERROR(SUM(C11:C16)+SUM(C18:C21),"")</f>
        <v>2413653</v>
      </c>
      <c r="D22" s="120">
        <f>IFERROR(SUM(D11:D16)+SUM(D18:D21),"")</f>
        <v>0</v>
      </c>
      <c r="E22" s="119">
        <f>IFERROR(SUM(E11:E16)+SUM(E18:E21),"")</f>
        <v>2182740</v>
      </c>
      <c r="F22" s="119">
        <f t="shared" ref="F22:I22" si="0">IFERROR(SUM(F11:F16)+SUM(F18:F21),"")</f>
        <v>104339</v>
      </c>
      <c r="G22" s="119">
        <f t="shared" si="0"/>
        <v>71100</v>
      </c>
      <c r="H22" s="119">
        <f t="shared" si="0"/>
        <v>55475</v>
      </c>
      <c r="I22" s="119">
        <f t="shared" si="0"/>
        <v>0</v>
      </c>
      <c r="J22" s="121">
        <f>IFERROR(SUM(J11:J16)+SUM(J18:J21),"")</f>
        <v>0</v>
      </c>
      <c r="K22" s="121">
        <f>IFERROR(SUM(K11:K16)+SUM(K18:K21),"")</f>
        <v>0</v>
      </c>
      <c r="L22" s="121">
        <f>IFERROR(SUM(L11:L16)+SUM(L18:L21),"")</f>
        <v>0</v>
      </c>
    </row>
    <row r="23" spans="1:12" ht="3.7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2" customHeight="1" x14ac:dyDescent="0.15"/>
  </sheetData>
  <mergeCells count="14">
    <mergeCell ref="B17:L17"/>
    <mergeCell ref="E2:F2"/>
    <mergeCell ref="E3:F3"/>
    <mergeCell ref="H2:I2"/>
    <mergeCell ref="H3:I3"/>
    <mergeCell ref="I8:I9"/>
    <mergeCell ref="L8:L9"/>
    <mergeCell ref="B8:B9"/>
    <mergeCell ref="C8:C9"/>
    <mergeCell ref="E8:E9"/>
    <mergeCell ref="F8:F9"/>
    <mergeCell ref="G8:G9"/>
    <mergeCell ref="H8:H9"/>
    <mergeCell ref="B10:L10"/>
  </mergeCells>
  <phoneticPr fontId="3"/>
  <printOptions horizontalCentered="1"/>
  <pageMargins left="0.39370078740157483" right="0.39370078740157483" top="0.59055118110236215" bottom="0.59055118110236215" header="0" footer="0"/>
  <pageSetup paperSize="9" scale="9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</sheetPr>
  <dimension ref="B2:Q20"/>
  <sheetViews>
    <sheetView showGridLines="0" view="pageBreakPreview" zoomScaleNormal="80" zoomScaleSheetLayoutView="100" workbookViewId="0">
      <selection activeCell="L13" sqref="L13"/>
    </sheetView>
  </sheetViews>
  <sheetFormatPr defaultRowHeight="13.5" x14ac:dyDescent="0.15"/>
  <cols>
    <col min="1" max="1" width="3.125" style="1" customWidth="1"/>
    <col min="2" max="2" width="5.875" style="35" customWidth="1"/>
    <col min="3" max="3" width="20.625" style="35" customWidth="1"/>
    <col min="4" max="12" width="12.625" style="35" customWidth="1"/>
    <col min="13" max="13" width="0.875" style="35" customWidth="1"/>
    <col min="14" max="14" width="27.75" style="35" customWidth="1"/>
    <col min="15" max="15" width="12.25" style="1" bestFit="1" customWidth="1"/>
    <col min="16" max="16" width="27.75" style="1" bestFit="1" customWidth="1"/>
    <col min="17" max="17" width="12.25" style="1" bestFit="1" customWidth="1"/>
    <col min="18" max="16384" width="9" style="1"/>
  </cols>
  <sheetData>
    <row r="2" spans="3:17" s="35" customFormat="1" ht="46.5" customHeight="1" x14ac:dyDescent="0.15"/>
    <row r="3" spans="3:17" s="35" customFormat="1" ht="19.5" customHeight="1" x14ac:dyDescent="0.15">
      <c r="C3" s="36" t="s">
        <v>81</v>
      </c>
      <c r="D3" s="37"/>
      <c r="E3" s="37"/>
      <c r="F3" s="37"/>
      <c r="G3" s="37"/>
      <c r="H3" s="37"/>
      <c r="I3" s="37"/>
      <c r="J3" s="37"/>
      <c r="K3" s="131" t="s">
        <v>205</v>
      </c>
      <c r="L3" s="37"/>
      <c r="M3" s="37"/>
    </row>
    <row r="4" spans="3:17" s="35" customFormat="1" ht="27" customHeight="1" x14ac:dyDescent="0.15">
      <c r="C4" s="523" t="s">
        <v>59</v>
      </c>
      <c r="D4" s="540" t="s">
        <v>82</v>
      </c>
      <c r="E4" s="525" t="s">
        <v>83</v>
      </c>
      <c r="F4" s="525" t="s">
        <v>84</v>
      </c>
      <c r="G4" s="525" t="s">
        <v>85</v>
      </c>
      <c r="H4" s="525" t="s">
        <v>86</v>
      </c>
      <c r="I4" s="525" t="s">
        <v>87</v>
      </c>
      <c r="J4" s="525" t="s">
        <v>88</v>
      </c>
      <c r="K4" s="525" t="s">
        <v>89</v>
      </c>
      <c r="L4" s="542"/>
      <c r="N4" s="525" t="s">
        <v>142</v>
      </c>
      <c r="O4" s="525" t="s">
        <v>143</v>
      </c>
    </row>
    <row r="5" spans="3:17" s="35" customFormat="1" ht="18" customHeight="1" x14ac:dyDescent="0.15">
      <c r="C5" s="524"/>
      <c r="D5" s="541"/>
      <c r="E5" s="530"/>
      <c r="F5" s="530"/>
      <c r="G5" s="530"/>
      <c r="H5" s="530"/>
      <c r="I5" s="530"/>
      <c r="J5" s="530"/>
      <c r="K5" s="530"/>
      <c r="L5" s="543"/>
      <c r="N5" s="530"/>
      <c r="O5" s="530"/>
    </row>
    <row r="6" spans="3:17" s="35" customFormat="1" ht="30" customHeight="1" x14ac:dyDescent="0.15">
      <c r="C6" s="122">
        <f>IFERROR(SUM(D6:J6),"")</f>
        <v>2413653</v>
      </c>
      <c r="D6" s="123">
        <v>2291975</v>
      </c>
      <c r="E6" s="124">
        <v>121678</v>
      </c>
      <c r="F6" s="124"/>
      <c r="G6" s="124"/>
      <c r="H6" s="124"/>
      <c r="I6" s="124"/>
      <c r="J6" s="124"/>
      <c r="K6" s="132"/>
      <c r="L6" s="38"/>
      <c r="M6" s="39"/>
      <c r="N6" s="125">
        <v>2413653</v>
      </c>
      <c r="O6" s="186" t="str">
        <f>IF(C6=N6,"○","×")</f>
        <v>○</v>
      </c>
    </row>
    <row r="7" spans="3:17" s="35" customFormat="1" x14ac:dyDescent="0.15"/>
    <row r="8" spans="3:17" s="35" customFormat="1" x14ac:dyDescent="0.15"/>
    <row r="9" spans="3:17" s="35" customFormat="1" ht="19.5" customHeight="1" x14ac:dyDescent="0.15">
      <c r="C9" s="36" t="s">
        <v>90</v>
      </c>
      <c r="D9" s="37"/>
      <c r="E9" s="37"/>
      <c r="F9" s="37"/>
      <c r="G9" s="37"/>
      <c r="H9" s="37"/>
      <c r="I9" s="37"/>
      <c r="J9" s="37"/>
      <c r="K9" s="37"/>
      <c r="L9" s="131" t="s">
        <v>206</v>
      </c>
    </row>
    <row r="10" spans="3:17" s="35" customFormat="1" ht="13.5" customHeight="1" x14ac:dyDescent="0.15">
      <c r="C10" s="523" t="s">
        <v>59</v>
      </c>
      <c r="D10" s="540" t="s">
        <v>91</v>
      </c>
      <c r="E10" s="525" t="s">
        <v>92</v>
      </c>
      <c r="F10" s="525" t="s">
        <v>93</v>
      </c>
      <c r="G10" s="525" t="s">
        <v>94</v>
      </c>
      <c r="H10" s="525" t="s">
        <v>95</v>
      </c>
      <c r="I10" s="525" t="s">
        <v>96</v>
      </c>
      <c r="J10" s="525" t="s">
        <v>97</v>
      </c>
      <c r="K10" s="525" t="s">
        <v>98</v>
      </c>
      <c r="L10" s="525" t="s">
        <v>99</v>
      </c>
      <c r="N10" s="525" t="s">
        <v>140</v>
      </c>
      <c r="O10" s="525" t="s">
        <v>143</v>
      </c>
      <c r="P10" s="525" t="s">
        <v>141</v>
      </c>
      <c r="Q10" s="525" t="s">
        <v>143</v>
      </c>
    </row>
    <row r="11" spans="3:17" s="35" customFormat="1" x14ac:dyDescent="0.15">
      <c r="C11" s="524"/>
      <c r="D11" s="541"/>
      <c r="E11" s="530"/>
      <c r="F11" s="530"/>
      <c r="G11" s="530"/>
      <c r="H11" s="530"/>
      <c r="I11" s="530"/>
      <c r="J11" s="530"/>
      <c r="K11" s="530"/>
      <c r="L11" s="530"/>
      <c r="N11" s="530"/>
      <c r="O11" s="530"/>
      <c r="P11" s="530"/>
      <c r="Q11" s="530"/>
    </row>
    <row r="12" spans="3:17" s="35" customFormat="1" ht="34.15" customHeight="1" x14ac:dyDescent="0.15">
      <c r="C12" s="122">
        <f>IFERROR(SUM(D12:L12),"")</f>
        <v>2413653</v>
      </c>
      <c r="D12" s="123"/>
      <c r="E12" s="124"/>
      <c r="F12" s="124"/>
      <c r="G12" s="124"/>
      <c r="H12" s="124">
        <v>2400</v>
      </c>
      <c r="I12" s="124">
        <v>315744</v>
      </c>
      <c r="J12" s="124">
        <v>718768</v>
      </c>
      <c r="K12" s="124">
        <v>1345837</v>
      </c>
      <c r="L12" s="124">
        <v>30904</v>
      </c>
      <c r="M12" s="40"/>
      <c r="N12" s="125">
        <v>2413653</v>
      </c>
      <c r="O12" s="186" t="str">
        <f>IF(SUM(E12:L12)=N12,"○","×")</f>
        <v>○</v>
      </c>
      <c r="P12" s="125">
        <v>0</v>
      </c>
      <c r="Q12" s="186" t="str">
        <f>IF(D12=P12,"○","×")</f>
        <v>○</v>
      </c>
    </row>
    <row r="13" spans="3:17" s="35" customFormat="1" x14ac:dyDescent="0.15"/>
    <row r="14" spans="3:17" s="35" customFormat="1" x14ac:dyDescent="0.15"/>
    <row r="15" spans="3:17" s="35" customFormat="1" ht="19.5" customHeight="1" x14ac:dyDescent="0.15">
      <c r="C15" s="36" t="s">
        <v>100</v>
      </c>
      <c r="F15" s="37"/>
      <c r="G15" s="37"/>
      <c r="H15" s="37"/>
      <c r="I15" s="130" t="s">
        <v>205</v>
      </c>
    </row>
    <row r="16" spans="3:17" s="35" customFormat="1" ht="13.15" customHeight="1" x14ac:dyDescent="0.15">
      <c r="C16" s="523" t="s">
        <v>101</v>
      </c>
      <c r="D16" s="531" t="s">
        <v>102</v>
      </c>
      <c r="E16" s="532"/>
      <c r="F16" s="532"/>
      <c r="G16" s="532"/>
      <c r="H16" s="532"/>
      <c r="I16" s="533"/>
    </row>
    <row r="17" spans="3:9" s="35" customFormat="1" ht="20.25" customHeight="1" x14ac:dyDescent="0.15">
      <c r="C17" s="524"/>
      <c r="D17" s="534"/>
      <c r="E17" s="535"/>
      <c r="F17" s="535"/>
      <c r="G17" s="535"/>
      <c r="H17" s="535"/>
      <c r="I17" s="536"/>
    </row>
    <row r="18" spans="3:9" s="35" customFormat="1" ht="207" customHeight="1" x14ac:dyDescent="0.15">
      <c r="C18" s="133"/>
      <c r="D18" s="537"/>
      <c r="E18" s="538"/>
      <c r="F18" s="538"/>
      <c r="G18" s="538"/>
      <c r="H18" s="538"/>
      <c r="I18" s="539"/>
    </row>
    <row r="19" spans="3:9" s="35" customFormat="1" ht="9.75" customHeight="1" x14ac:dyDescent="0.15"/>
    <row r="20" spans="3:9" s="35" customFormat="1" x14ac:dyDescent="0.15"/>
  </sheetData>
  <sheetProtection sheet="1" objects="1" scenarios="1"/>
  <mergeCells count="29">
    <mergeCell ref="Q10:Q11"/>
    <mergeCell ref="N4:N5"/>
    <mergeCell ref="O4:O5"/>
    <mergeCell ref="N10:N11"/>
    <mergeCell ref="O10:O11"/>
    <mergeCell ref="P10:P11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L10:L11"/>
    <mergeCell ref="C16:C17"/>
    <mergeCell ref="D16:I17"/>
    <mergeCell ref="H10:H11"/>
    <mergeCell ref="D18:I18"/>
    <mergeCell ref="I10:I11"/>
    <mergeCell ref="J10:J11"/>
    <mergeCell ref="K10:K11"/>
    <mergeCell ref="C10:C11"/>
    <mergeCell ref="D10:D11"/>
    <mergeCell ref="E10:E11"/>
    <mergeCell ref="F10:F11"/>
    <mergeCell ref="G10:G11"/>
  </mergeCells>
  <phoneticPr fontId="3"/>
  <printOptions horizontalCentered="1"/>
  <pageMargins left="0.39370078740157483" right="0.39370078740157483" top="0.59055118110236215" bottom="0.59055118110236215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92D050"/>
  </sheetPr>
  <dimension ref="B1:K17"/>
  <sheetViews>
    <sheetView showGridLines="0" view="pageBreakPreview" zoomScaleNormal="100" zoomScaleSheetLayoutView="100" workbookViewId="0">
      <selection activeCell="D16" sqref="D16"/>
    </sheetView>
  </sheetViews>
  <sheetFormatPr defaultRowHeight="13.5" x14ac:dyDescent="0.15"/>
  <cols>
    <col min="1" max="1" width="5.125" style="1" customWidth="1"/>
    <col min="2" max="7" width="16.625" style="1" customWidth="1"/>
    <col min="8" max="8" width="0.875" style="1" customWidth="1"/>
    <col min="9" max="9" width="9.375" style="1" customWidth="1"/>
    <col min="10" max="11" width="16.625" style="1" customWidth="1"/>
    <col min="12" max="16384" width="9" style="1"/>
  </cols>
  <sheetData>
    <row r="1" spans="2:11" ht="62.25" customHeight="1" x14ac:dyDescent="0.15"/>
    <row r="2" spans="2:11" ht="13.5" customHeight="1" x14ac:dyDescent="0.15"/>
    <row r="3" spans="2:11" ht="15.75" customHeight="1" x14ac:dyDescent="0.15">
      <c r="B3" s="41" t="s">
        <v>103</v>
      </c>
      <c r="G3" s="134" t="s">
        <v>203</v>
      </c>
    </row>
    <row r="4" spans="2:11" s="9" customFormat="1" ht="23.1" customHeight="1" x14ac:dyDescent="0.15">
      <c r="B4" s="497" t="s">
        <v>104</v>
      </c>
      <c r="C4" s="497" t="s">
        <v>105</v>
      </c>
      <c r="D4" s="497" t="s">
        <v>106</v>
      </c>
      <c r="E4" s="505" t="s">
        <v>107</v>
      </c>
      <c r="F4" s="506"/>
      <c r="G4" s="497" t="s">
        <v>108</v>
      </c>
      <c r="H4" s="10"/>
      <c r="I4" s="10"/>
    </row>
    <row r="5" spans="2:11" s="9" customFormat="1" ht="23.1" customHeight="1" x14ac:dyDescent="0.15">
      <c r="B5" s="504"/>
      <c r="C5" s="504"/>
      <c r="D5" s="504"/>
      <c r="E5" s="57" t="s">
        <v>109</v>
      </c>
      <c r="F5" s="57" t="s">
        <v>110</v>
      </c>
      <c r="G5" s="504"/>
      <c r="H5" s="10"/>
      <c r="I5" s="10"/>
      <c r="J5" s="544" t="s">
        <v>179</v>
      </c>
      <c r="K5" s="544" t="s">
        <v>144</v>
      </c>
    </row>
    <row r="6" spans="2:11" s="9" customFormat="1" ht="23.1" customHeight="1" x14ac:dyDescent="0.15">
      <c r="B6" s="501" t="s">
        <v>170</v>
      </c>
      <c r="C6" s="502"/>
      <c r="D6" s="502"/>
      <c r="E6" s="502"/>
      <c r="F6" s="502"/>
      <c r="G6" s="503"/>
      <c r="H6" s="10"/>
      <c r="I6" s="10"/>
      <c r="J6" s="544"/>
      <c r="K6" s="544"/>
    </row>
    <row r="7" spans="2:11" s="9" customFormat="1" ht="23.1" customHeight="1" x14ac:dyDescent="0.15">
      <c r="B7" s="67" t="s">
        <v>171</v>
      </c>
      <c r="C7" s="60"/>
      <c r="D7" s="60"/>
      <c r="E7" s="60"/>
      <c r="F7" s="60"/>
      <c r="G7" s="58">
        <f>IFERROR(C7+D7-E7-F7,"")</f>
        <v>0</v>
      </c>
      <c r="H7" s="10"/>
      <c r="I7" s="10"/>
      <c r="J7" s="58">
        <v>0</v>
      </c>
      <c r="K7" s="187" t="str">
        <f>IF(G7=J7,"○","×")</f>
        <v>○</v>
      </c>
    </row>
    <row r="8" spans="2:11" s="9" customFormat="1" ht="23.1" customHeight="1" x14ac:dyDescent="0.15">
      <c r="B8" s="67" t="s">
        <v>172</v>
      </c>
      <c r="C8" s="60"/>
      <c r="D8" s="60"/>
      <c r="E8" s="60"/>
      <c r="F8" s="60"/>
      <c r="G8" s="58">
        <f>IFERROR(C8+D8-E8-F8,"")</f>
        <v>0</v>
      </c>
      <c r="H8" s="10"/>
      <c r="I8" s="10"/>
      <c r="J8" s="58">
        <v>0</v>
      </c>
      <c r="K8" s="187" t="str">
        <f>IF(G8=J8,"○","×")</f>
        <v>○</v>
      </c>
    </row>
    <row r="9" spans="2:11" s="9" customFormat="1" ht="23.1" customHeight="1" x14ac:dyDescent="0.15">
      <c r="B9" s="501" t="s">
        <v>173</v>
      </c>
      <c r="C9" s="545"/>
      <c r="D9" s="545"/>
      <c r="E9" s="545"/>
      <c r="F9" s="545"/>
      <c r="G9" s="546"/>
      <c r="H9" s="10"/>
      <c r="I9" s="10"/>
      <c r="J9" s="59" t="s">
        <v>208</v>
      </c>
      <c r="K9" s="63" t="s">
        <v>207</v>
      </c>
    </row>
    <row r="10" spans="2:11" s="9" customFormat="1" ht="23.1" customHeight="1" x14ac:dyDescent="0.15">
      <c r="B10" s="67" t="s">
        <v>172</v>
      </c>
      <c r="C10" s="60">
        <v>259</v>
      </c>
      <c r="D10" s="60">
        <v>343</v>
      </c>
      <c r="E10" s="60"/>
      <c r="F10" s="60"/>
      <c r="G10" s="58">
        <f>IFERROR(C10+D10-E10-F10,"")</f>
        <v>602</v>
      </c>
      <c r="H10" s="10"/>
      <c r="I10" s="10"/>
      <c r="J10" s="58">
        <v>602</v>
      </c>
      <c r="K10" s="187" t="str">
        <f>IF(G10=J10,"○","×")</f>
        <v>○</v>
      </c>
    </row>
    <row r="11" spans="2:11" s="9" customFormat="1" ht="23.1" customHeight="1" x14ac:dyDescent="0.15">
      <c r="B11" s="501" t="s">
        <v>174</v>
      </c>
      <c r="C11" s="545"/>
      <c r="D11" s="545"/>
      <c r="E11" s="545"/>
      <c r="F11" s="545"/>
      <c r="G11" s="546"/>
      <c r="H11" s="10"/>
      <c r="I11" s="10"/>
      <c r="J11" s="59" t="s">
        <v>207</v>
      </c>
      <c r="K11" s="63" t="s">
        <v>207</v>
      </c>
    </row>
    <row r="12" spans="2:11" s="9" customFormat="1" ht="23.1" customHeight="1" x14ac:dyDescent="0.15">
      <c r="B12" s="67" t="s">
        <v>175</v>
      </c>
      <c r="C12" s="60">
        <v>384526</v>
      </c>
      <c r="D12" s="60">
        <v>25210</v>
      </c>
      <c r="E12" s="60"/>
      <c r="F12" s="60"/>
      <c r="G12" s="58">
        <f>IFERROR(C12+D12-E12-F12,"")</f>
        <v>409736</v>
      </c>
      <c r="H12" s="10"/>
      <c r="I12" s="10"/>
      <c r="J12" s="58">
        <v>409736</v>
      </c>
      <c r="K12" s="187" t="str">
        <f>IF(G12=J12,"○","×")</f>
        <v>○</v>
      </c>
    </row>
    <row r="13" spans="2:11" s="9" customFormat="1" ht="23.1" customHeight="1" x14ac:dyDescent="0.15">
      <c r="B13" s="67" t="s">
        <v>176</v>
      </c>
      <c r="C13" s="60"/>
      <c r="D13" s="60"/>
      <c r="E13" s="60"/>
      <c r="F13" s="60"/>
      <c r="G13" s="58">
        <f>IFERROR(C13+D13-E13-F13,"")</f>
        <v>0</v>
      </c>
      <c r="H13" s="10"/>
      <c r="I13" s="10"/>
      <c r="J13" s="58">
        <v>0</v>
      </c>
      <c r="K13" s="187" t="str">
        <f>IF(G13=J13,"○","×")</f>
        <v>○</v>
      </c>
    </row>
    <row r="14" spans="2:11" s="9" customFormat="1" ht="23.1" customHeight="1" x14ac:dyDescent="0.15">
      <c r="B14" s="501" t="s">
        <v>177</v>
      </c>
      <c r="C14" s="545"/>
      <c r="D14" s="545"/>
      <c r="E14" s="545"/>
      <c r="F14" s="545"/>
      <c r="G14" s="546"/>
      <c r="H14" s="10"/>
      <c r="I14" s="10"/>
      <c r="J14" s="59" t="s">
        <v>207</v>
      </c>
      <c r="K14" s="63" t="s">
        <v>207</v>
      </c>
    </row>
    <row r="15" spans="2:11" s="9" customFormat="1" ht="23.1" customHeight="1" x14ac:dyDescent="0.15">
      <c r="B15" s="67" t="s">
        <v>178</v>
      </c>
      <c r="C15" s="60">
        <v>28511</v>
      </c>
      <c r="D15" s="60">
        <v>28355</v>
      </c>
      <c r="E15" s="60"/>
      <c r="F15" s="60"/>
      <c r="G15" s="58">
        <f>IFERROR(C15+D15-E15-F15,"")</f>
        <v>56866</v>
      </c>
      <c r="H15" s="10"/>
      <c r="I15" s="10"/>
      <c r="J15" s="58">
        <v>56866</v>
      </c>
      <c r="K15" s="187" t="str">
        <f>IF(G15=J15,"○","×")</f>
        <v>○</v>
      </c>
    </row>
    <row r="16" spans="2:11" s="9" customFormat="1" ht="29.1" customHeight="1" x14ac:dyDescent="0.15">
      <c r="B16" s="63" t="s">
        <v>7</v>
      </c>
      <c r="C16" s="58">
        <f>IFERROR(SUM(C6:C15),"")</f>
        <v>413296</v>
      </c>
      <c r="D16" s="58">
        <f t="shared" ref="D16:G16" si="0">IFERROR(SUM(D6:D15),"")</f>
        <v>53908</v>
      </c>
      <c r="E16" s="58">
        <f t="shared" si="0"/>
        <v>0</v>
      </c>
      <c r="F16" s="58">
        <f t="shared" si="0"/>
        <v>0</v>
      </c>
      <c r="G16" s="58">
        <f t="shared" si="0"/>
        <v>467204</v>
      </c>
      <c r="H16" s="10"/>
      <c r="I16" s="10"/>
    </row>
    <row r="17" ht="5.25" customHeight="1" x14ac:dyDescent="0.15"/>
  </sheetData>
  <sheetProtection sheet="1" objects="1" scenarios="1"/>
  <mergeCells count="11">
    <mergeCell ref="K5:K6"/>
    <mergeCell ref="B6:G6"/>
    <mergeCell ref="B9:G9"/>
    <mergeCell ref="B11:G11"/>
    <mergeCell ref="B14:G14"/>
    <mergeCell ref="J5:J6"/>
    <mergeCell ref="B4:B5"/>
    <mergeCell ref="C4:C5"/>
    <mergeCell ref="D4:D5"/>
    <mergeCell ref="E4:F4"/>
    <mergeCell ref="G4:G5"/>
  </mergeCells>
  <phoneticPr fontId="3"/>
  <printOptions horizontalCentered="1"/>
  <pageMargins left="0.39370078740157483" right="0.39370078740157483" top="0.59055118110236215" bottom="0.59055118110236215" header="0" footer="0"/>
  <pageSetup paperSize="9" scale="133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rgb="FF92D050"/>
  </sheetPr>
  <dimension ref="A1:K26"/>
  <sheetViews>
    <sheetView showGridLines="0" view="pageBreakPreview" zoomScaleNormal="100" zoomScaleSheetLayoutView="100" workbookViewId="0">
      <selection activeCell="Q24" sqref="Q24"/>
    </sheetView>
  </sheetViews>
  <sheetFormatPr defaultRowHeight="13.5" x14ac:dyDescent="0.15"/>
  <cols>
    <col min="1" max="1" width="3.625" style="1" customWidth="1"/>
    <col min="2" max="3" width="14.625" style="1" customWidth="1"/>
    <col min="4" max="4" width="15.625" style="1" customWidth="1"/>
    <col min="5" max="10" width="8.125" style="1" customWidth="1"/>
    <col min="11" max="11" width="1" style="1" customWidth="1"/>
    <col min="12" max="12" width="1.5" style="1" customWidth="1"/>
    <col min="13" max="16384" width="9" style="1"/>
  </cols>
  <sheetData>
    <row r="1" spans="1:11" ht="13.5" customHeight="1" x14ac:dyDescent="0.15"/>
    <row r="2" spans="1:11" ht="55.5" customHeight="1" x14ac:dyDescent="0.15">
      <c r="G2" s="505" t="s">
        <v>145</v>
      </c>
      <c r="H2" s="506"/>
      <c r="I2" s="544" t="s">
        <v>146</v>
      </c>
      <c r="J2" s="544"/>
    </row>
    <row r="3" spans="1:11" ht="30" customHeight="1" x14ac:dyDescent="0.15">
      <c r="G3" s="555">
        <v>340528</v>
      </c>
      <c r="H3" s="556"/>
      <c r="I3" s="557" t="str">
        <f>IF(G24=G3,"○","×")</f>
        <v>○</v>
      </c>
      <c r="J3" s="557"/>
    </row>
    <row r="4" spans="1:11" ht="13.5" customHeight="1" x14ac:dyDescent="0.15"/>
    <row r="5" spans="1:11" x14ac:dyDescent="0.15">
      <c r="A5" s="6"/>
      <c r="B5" s="42" t="s">
        <v>191</v>
      </c>
      <c r="C5" s="6"/>
      <c r="D5" s="6"/>
      <c r="E5" s="6"/>
      <c r="F5" s="6"/>
      <c r="G5" s="6"/>
      <c r="H5" s="6"/>
      <c r="I5" s="6"/>
      <c r="J5" s="43"/>
      <c r="K5" s="6"/>
    </row>
    <row r="6" spans="1:11" x14ac:dyDescent="0.15">
      <c r="A6" s="6"/>
      <c r="B6" s="42" t="s">
        <v>192</v>
      </c>
      <c r="C6" s="44"/>
      <c r="D6" s="44"/>
      <c r="E6" s="6"/>
      <c r="F6" s="6"/>
      <c r="G6" s="6"/>
      <c r="H6" s="6"/>
      <c r="I6" s="558" t="s">
        <v>204</v>
      </c>
      <c r="J6" s="559"/>
      <c r="K6" s="6"/>
    </row>
    <row r="7" spans="1:11" ht="24.95" customHeight="1" x14ac:dyDescent="0.15">
      <c r="A7" s="6"/>
      <c r="B7" s="553" t="s">
        <v>193</v>
      </c>
      <c r="C7" s="553"/>
      <c r="D7" s="118" t="s">
        <v>194</v>
      </c>
      <c r="E7" s="553" t="s">
        <v>195</v>
      </c>
      <c r="F7" s="553"/>
      <c r="G7" s="554" t="s">
        <v>196</v>
      </c>
      <c r="H7" s="553"/>
      <c r="I7" s="553" t="s">
        <v>197</v>
      </c>
      <c r="J7" s="553"/>
      <c r="K7" s="6"/>
    </row>
    <row r="8" spans="1:11" ht="6" hidden="1" customHeight="1" x14ac:dyDescent="0.15">
      <c r="A8" s="6" t="s">
        <v>187</v>
      </c>
      <c r="B8" s="136"/>
      <c r="C8" s="137"/>
      <c r="D8" s="135"/>
      <c r="E8" s="138"/>
      <c r="F8" s="139"/>
      <c r="G8" s="140"/>
      <c r="H8" s="139"/>
      <c r="I8" s="138"/>
      <c r="J8" s="139"/>
      <c r="K8" s="6"/>
    </row>
    <row r="9" spans="1:11" ht="24.95" customHeight="1" x14ac:dyDescent="0.15">
      <c r="A9" s="6"/>
      <c r="B9" s="572" t="s">
        <v>190</v>
      </c>
      <c r="C9" s="573"/>
      <c r="D9" s="143"/>
      <c r="E9" s="547"/>
      <c r="F9" s="548"/>
      <c r="G9" s="551"/>
      <c r="H9" s="552"/>
      <c r="I9" s="547"/>
      <c r="J9" s="548"/>
      <c r="K9" s="6"/>
    </row>
    <row r="10" spans="1:11" ht="24.95" customHeight="1" x14ac:dyDescent="0.15">
      <c r="A10" s="6"/>
      <c r="B10" s="574"/>
      <c r="C10" s="575"/>
      <c r="D10" s="143"/>
      <c r="E10" s="547"/>
      <c r="F10" s="548"/>
      <c r="G10" s="551"/>
      <c r="H10" s="552"/>
      <c r="I10" s="547"/>
      <c r="J10" s="548"/>
      <c r="K10" s="6"/>
    </row>
    <row r="11" spans="1:11" ht="6" hidden="1" customHeight="1" x14ac:dyDescent="0.15">
      <c r="A11" s="6" t="s">
        <v>188</v>
      </c>
      <c r="B11" s="574"/>
      <c r="C11" s="575"/>
      <c r="D11" s="135"/>
      <c r="E11" s="138"/>
      <c r="F11" s="139"/>
      <c r="G11" s="148"/>
      <c r="H11" s="149"/>
      <c r="I11" s="138"/>
      <c r="J11" s="139"/>
      <c r="K11" s="6"/>
    </row>
    <row r="12" spans="1:11" ht="24.95" customHeight="1" x14ac:dyDescent="0.15">
      <c r="A12" s="6"/>
      <c r="B12" s="574"/>
      <c r="C12" s="575"/>
      <c r="D12" s="141" t="s">
        <v>198</v>
      </c>
      <c r="E12" s="562"/>
      <c r="F12" s="563"/>
      <c r="G12" s="564">
        <f>IFERROR(SUM(G8:G11),"")</f>
        <v>0</v>
      </c>
      <c r="H12" s="565"/>
      <c r="I12" s="562"/>
      <c r="J12" s="563"/>
      <c r="K12" s="6"/>
    </row>
    <row r="13" spans="1:11" ht="6" hidden="1" customHeight="1" x14ac:dyDescent="0.15">
      <c r="A13" s="6" t="s">
        <v>187</v>
      </c>
      <c r="B13" s="576"/>
      <c r="C13" s="577"/>
      <c r="D13" s="135"/>
      <c r="E13" s="138"/>
      <c r="F13" s="139"/>
      <c r="G13" s="148"/>
      <c r="H13" s="149"/>
      <c r="I13" s="138"/>
      <c r="J13" s="139"/>
      <c r="K13" s="6"/>
    </row>
    <row r="14" spans="1:11" ht="24.95" customHeight="1" x14ac:dyDescent="0.15">
      <c r="A14" s="6"/>
      <c r="B14" s="566" t="s">
        <v>609</v>
      </c>
      <c r="C14" s="567"/>
      <c r="D14" s="144" t="s">
        <v>586</v>
      </c>
      <c r="E14" s="547" t="s">
        <v>587</v>
      </c>
      <c r="F14" s="548"/>
      <c r="G14" s="551">
        <v>977</v>
      </c>
      <c r="H14" s="552"/>
      <c r="I14" s="547" t="s">
        <v>588</v>
      </c>
      <c r="J14" s="548"/>
      <c r="K14" s="6"/>
    </row>
    <row r="15" spans="1:11" ht="24.95" customHeight="1" x14ac:dyDescent="0.15">
      <c r="A15" s="6"/>
      <c r="B15" s="568"/>
      <c r="C15" s="569"/>
      <c r="D15" s="144" t="s">
        <v>589</v>
      </c>
      <c r="E15" s="547" t="s">
        <v>590</v>
      </c>
      <c r="F15" s="548"/>
      <c r="G15" s="551">
        <v>127440</v>
      </c>
      <c r="H15" s="552"/>
      <c r="I15" s="547" t="s">
        <v>591</v>
      </c>
      <c r="J15" s="548"/>
      <c r="K15" s="6"/>
    </row>
    <row r="16" spans="1:11" ht="24.95" customHeight="1" x14ac:dyDescent="0.15">
      <c r="A16" s="6"/>
      <c r="B16" s="568"/>
      <c r="C16" s="569"/>
      <c r="D16" s="144" t="s">
        <v>592</v>
      </c>
      <c r="E16" s="549" t="s">
        <v>595</v>
      </c>
      <c r="F16" s="550"/>
      <c r="G16" s="551">
        <v>55278</v>
      </c>
      <c r="H16" s="552"/>
      <c r="I16" s="547" t="s">
        <v>593</v>
      </c>
      <c r="J16" s="548"/>
      <c r="K16" s="6"/>
    </row>
    <row r="17" spans="1:11" ht="24.95" customHeight="1" x14ac:dyDescent="0.15">
      <c r="A17" s="6"/>
      <c r="B17" s="568"/>
      <c r="C17" s="569"/>
      <c r="D17" s="144" t="s">
        <v>598</v>
      </c>
      <c r="E17" s="549" t="s">
        <v>599</v>
      </c>
      <c r="F17" s="550"/>
      <c r="G17" s="551">
        <v>72862</v>
      </c>
      <c r="H17" s="552"/>
      <c r="I17" s="547" t="s">
        <v>600</v>
      </c>
      <c r="J17" s="548"/>
      <c r="K17" s="6"/>
    </row>
    <row r="18" spans="1:11" ht="24.95" customHeight="1" x14ac:dyDescent="0.15">
      <c r="A18" s="6"/>
      <c r="B18" s="568"/>
      <c r="C18" s="569"/>
      <c r="D18" s="144" t="s">
        <v>594</v>
      </c>
      <c r="E18" s="549" t="s">
        <v>596</v>
      </c>
      <c r="F18" s="550"/>
      <c r="G18" s="551">
        <v>75365</v>
      </c>
      <c r="H18" s="552"/>
      <c r="I18" s="547" t="s">
        <v>597</v>
      </c>
      <c r="J18" s="548"/>
      <c r="K18" s="6"/>
    </row>
    <row r="19" spans="1:11" ht="24.95" customHeight="1" x14ac:dyDescent="0.15">
      <c r="A19" s="6"/>
      <c r="B19" s="568"/>
      <c r="C19" s="569"/>
      <c r="D19" s="144" t="s">
        <v>601</v>
      </c>
      <c r="E19" s="549" t="s">
        <v>602</v>
      </c>
      <c r="F19" s="550"/>
      <c r="G19" s="551">
        <v>8320</v>
      </c>
      <c r="H19" s="552"/>
      <c r="I19" s="547" t="s">
        <v>608</v>
      </c>
      <c r="J19" s="548"/>
      <c r="K19" s="6"/>
    </row>
    <row r="20" spans="1:11" ht="24.95" customHeight="1" x14ac:dyDescent="0.15">
      <c r="A20" s="6"/>
      <c r="B20" s="568"/>
      <c r="C20" s="569"/>
      <c r="D20" s="144" t="s">
        <v>604</v>
      </c>
      <c r="E20" s="549" t="s">
        <v>603</v>
      </c>
      <c r="F20" s="550"/>
      <c r="G20" s="551">
        <v>266</v>
      </c>
      <c r="H20" s="552"/>
      <c r="I20" s="547" t="s">
        <v>593</v>
      </c>
      <c r="J20" s="548"/>
      <c r="K20" s="6"/>
    </row>
    <row r="21" spans="1:11" ht="24.95" customHeight="1" x14ac:dyDescent="0.15">
      <c r="A21" s="6"/>
      <c r="B21" s="568"/>
      <c r="C21" s="569"/>
      <c r="D21" s="407" t="s">
        <v>605</v>
      </c>
      <c r="E21" s="547" t="s">
        <v>606</v>
      </c>
      <c r="F21" s="548"/>
      <c r="G21" s="551">
        <v>20</v>
      </c>
      <c r="H21" s="552"/>
      <c r="I21" s="547" t="s">
        <v>607</v>
      </c>
      <c r="J21" s="548"/>
      <c r="K21" s="6"/>
    </row>
    <row r="22" spans="1:11" ht="6" hidden="1" customHeight="1" x14ac:dyDescent="0.15">
      <c r="A22" s="6" t="s">
        <v>188</v>
      </c>
      <c r="B22" s="568"/>
      <c r="C22" s="569"/>
      <c r="D22" s="135"/>
      <c r="E22" s="138"/>
      <c r="F22" s="139"/>
      <c r="G22" s="148"/>
      <c r="H22" s="149"/>
      <c r="I22" s="145"/>
      <c r="J22" s="146"/>
      <c r="K22" s="6"/>
    </row>
    <row r="23" spans="1:11" ht="24.95" customHeight="1" x14ac:dyDescent="0.15">
      <c r="A23" s="6"/>
      <c r="B23" s="570"/>
      <c r="C23" s="571"/>
      <c r="D23" s="142" t="s">
        <v>198</v>
      </c>
      <c r="E23" s="562"/>
      <c r="F23" s="563"/>
      <c r="G23" s="564">
        <f>IFERROR(SUM(G13:G22),"")</f>
        <v>340528</v>
      </c>
      <c r="H23" s="565"/>
      <c r="I23" s="562"/>
      <c r="J23" s="563"/>
      <c r="K23" s="6"/>
    </row>
    <row r="24" spans="1:11" ht="24.95" customHeight="1" x14ac:dyDescent="0.15">
      <c r="A24" s="6"/>
      <c r="B24" s="560" t="s">
        <v>199</v>
      </c>
      <c r="C24" s="561"/>
      <c r="D24" s="147"/>
      <c r="E24" s="562"/>
      <c r="F24" s="563"/>
      <c r="G24" s="564">
        <f>IFERROR(SUM(G12,G23),"")</f>
        <v>340528</v>
      </c>
      <c r="H24" s="565"/>
      <c r="I24" s="562"/>
      <c r="J24" s="563"/>
      <c r="K24" s="6"/>
    </row>
    <row r="25" spans="1:11" ht="3.7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2" customHeight="1" x14ac:dyDescent="0.15"/>
  </sheetData>
  <mergeCells count="51">
    <mergeCell ref="B14:C23"/>
    <mergeCell ref="E10:F10"/>
    <mergeCell ref="G10:H10"/>
    <mergeCell ref="I10:J10"/>
    <mergeCell ref="B9:C13"/>
    <mergeCell ref="E9:F9"/>
    <mergeCell ref="G9:H9"/>
    <mergeCell ref="I9:J9"/>
    <mergeCell ref="E12:F12"/>
    <mergeCell ref="G12:H12"/>
    <mergeCell ref="I12:J12"/>
    <mergeCell ref="E20:F20"/>
    <mergeCell ref="G20:H20"/>
    <mergeCell ref="I20:J20"/>
    <mergeCell ref="E19:F19"/>
    <mergeCell ref="G19:H19"/>
    <mergeCell ref="B24:C24"/>
    <mergeCell ref="E24:F24"/>
    <mergeCell ref="G24:H24"/>
    <mergeCell ref="I24:J24"/>
    <mergeCell ref="E14:F14"/>
    <mergeCell ref="G14:H14"/>
    <mergeCell ref="I14:J14"/>
    <mergeCell ref="E23:F23"/>
    <mergeCell ref="G23:H23"/>
    <mergeCell ref="I23:J23"/>
    <mergeCell ref="E15:F15"/>
    <mergeCell ref="G15:H15"/>
    <mergeCell ref="I15:J15"/>
    <mergeCell ref="E21:F21"/>
    <mergeCell ref="G21:H21"/>
    <mergeCell ref="I21:J21"/>
    <mergeCell ref="B7:C7"/>
    <mergeCell ref="E7:F7"/>
    <mergeCell ref="G7:H7"/>
    <mergeCell ref="I7:J7"/>
    <mergeCell ref="G2:H2"/>
    <mergeCell ref="I2:J2"/>
    <mergeCell ref="G3:H3"/>
    <mergeCell ref="I3:J3"/>
    <mergeCell ref="I6:J6"/>
    <mergeCell ref="I19:J19"/>
    <mergeCell ref="E18:F18"/>
    <mergeCell ref="G18:H18"/>
    <mergeCell ref="I18:J18"/>
    <mergeCell ref="E16:F16"/>
    <mergeCell ref="G16:H16"/>
    <mergeCell ref="I16:J16"/>
    <mergeCell ref="E17:F17"/>
    <mergeCell ref="G17:H17"/>
    <mergeCell ref="I17:J17"/>
  </mergeCells>
  <phoneticPr fontId="3"/>
  <printOptions horizontalCentered="1"/>
  <pageMargins left="0.39370078740157483" right="0.39370078740157483" top="0.59055118110236215" bottom="0.59055118110236215" header="0" footer="0"/>
  <pageSetup paperSize="9" scale="14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Button 1">
              <controlPr defaultSize="0" print="0" autoFill="0" autoPict="0" macro="[0]!T002_3_9_行追加">
                <anchor>
                  <from>
                    <xdr:col>3</xdr:col>
                    <xdr:colOff>9525</xdr:colOff>
                    <xdr:row>15</xdr:row>
                    <xdr:rowOff>95250</xdr:rowOff>
                  </from>
                  <to>
                    <xdr:col>9</xdr:col>
                    <xdr:colOff>361950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Button 2">
              <controlPr defaultSize="0" print="0" autoFill="0" autoPict="0" macro="[0]!T002_3_9_行削除">
                <anchor>
                  <from>
                    <xdr:col>12</xdr:col>
                    <xdr:colOff>219075</xdr:colOff>
                    <xdr:row>15</xdr:row>
                    <xdr:rowOff>95250</xdr:rowOff>
                  </from>
                  <to>
                    <xdr:col>19</xdr:col>
                    <xdr:colOff>66675</xdr:colOff>
                    <xdr:row>20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92D050"/>
  </sheetPr>
  <dimension ref="A1:M67"/>
  <sheetViews>
    <sheetView showGridLines="0" view="pageBreakPreview" zoomScaleNormal="100" zoomScaleSheetLayoutView="100" workbookViewId="0">
      <selection activeCell="I29" sqref="I29"/>
    </sheetView>
  </sheetViews>
  <sheetFormatPr defaultRowHeight="13.5" x14ac:dyDescent="0.15"/>
  <cols>
    <col min="1" max="1" width="0.5" style="1" customWidth="1"/>
    <col min="2" max="3" width="12.625" style="1" customWidth="1"/>
    <col min="4" max="4" width="8.375" style="1" customWidth="1"/>
    <col min="5" max="5" width="16.75" style="1" customWidth="1"/>
    <col min="6" max="6" width="11.125" style="1" customWidth="1"/>
    <col min="7" max="7" width="0.75" style="1" customWidth="1"/>
    <col min="8" max="8" width="12.75" style="1" bestFit="1" customWidth="1"/>
    <col min="9" max="9" width="10.125" style="1" customWidth="1"/>
    <col min="10" max="10" width="12.75" style="1" bestFit="1" customWidth="1"/>
    <col min="11" max="11" width="10.125" style="1" customWidth="1"/>
    <col min="12" max="12" width="12.75" style="1" bestFit="1" customWidth="1"/>
    <col min="13" max="13" width="10.125" style="1" bestFit="1" customWidth="1"/>
    <col min="14" max="16384" width="9" style="1"/>
  </cols>
  <sheetData>
    <row r="1" spans="1:13" ht="35.25" customHeight="1" x14ac:dyDescent="0.15"/>
    <row r="2" spans="1:13" ht="36" x14ac:dyDescent="0.15">
      <c r="H2" s="94" t="s">
        <v>147</v>
      </c>
      <c r="I2" s="57" t="s">
        <v>148</v>
      </c>
      <c r="J2" s="94" t="s">
        <v>149</v>
      </c>
      <c r="K2" s="57" t="s">
        <v>150</v>
      </c>
      <c r="L2" s="94" t="s">
        <v>152</v>
      </c>
      <c r="M2" s="94" t="s">
        <v>151</v>
      </c>
    </row>
    <row r="3" spans="1:13" ht="30" customHeight="1" x14ac:dyDescent="0.15">
      <c r="H3" s="58">
        <v>2264225</v>
      </c>
      <c r="I3" s="185" t="str">
        <f>IF(SUM($F27,$F47,$F67)=$H$3,"○","×")</f>
        <v>○</v>
      </c>
      <c r="J3" s="58">
        <v>1940504</v>
      </c>
      <c r="K3" s="185" t="str">
        <f>IF(SUM($F13,$F33,$F53)=$J$3,"○","×")</f>
        <v>○</v>
      </c>
      <c r="L3" s="58">
        <v>323721</v>
      </c>
      <c r="M3" s="185" t="str">
        <f>IF(SUM($F26,$F46,$F66)=$L$3,"○","×")</f>
        <v>○</v>
      </c>
    </row>
    <row r="4" spans="1:13" ht="13.5" customHeight="1" x14ac:dyDescent="0.15"/>
    <row r="5" spans="1:13" ht="15" customHeight="1" x14ac:dyDescent="0.15">
      <c r="B5" s="595" t="s">
        <v>113</v>
      </c>
      <c r="C5" s="595"/>
      <c r="D5" s="595"/>
      <c r="E5" s="595"/>
      <c r="F5" s="595"/>
    </row>
    <row r="6" spans="1:13" ht="14.25" customHeight="1" x14ac:dyDescent="0.15">
      <c r="B6" s="45" t="s">
        <v>114</v>
      </c>
      <c r="F6" s="157" t="s">
        <v>203</v>
      </c>
    </row>
    <row r="7" spans="1:13" x14ac:dyDescent="0.15">
      <c r="B7" s="158" t="s">
        <v>115</v>
      </c>
      <c r="C7" s="158" t="s">
        <v>104</v>
      </c>
      <c r="D7" s="159" t="s">
        <v>116</v>
      </c>
      <c r="E7" s="159"/>
      <c r="F7" s="160" t="s">
        <v>0</v>
      </c>
    </row>
    <row r="8" spans="1:13" hidden="1" x14ac:dyDescent="0.15">
      <c r="A8" s="1" t="s">
        <v>187</v>
      </c>
      <c r="B8" s="150"/>
      <c r="C8" s="150"/>
      <c r="D8" s="593"/>
      <c r="E8" s="594"/>
      <c r="F8" s="151"/>
    </row>
    <row r="9" spans="1:13" x14ac:dyDescent="0.15">
      <c r="B9" s="596" t="s">
        <v>616</v>
      </c>
      <c r="C9" s="580" t="s">
        <v>8</v>
      </c>
      <c r="D9" s="582" t="s">
        <v>610</v>
      </c>
      <c r="E9" s="583"/>
      <c r="F9" s="153">
        <v>1846517</v>
      </c>
    </row>
    <row r="10" spans="1:13" x14ac:dyDescent="0.15">
      <c r="B10" s="596"/>
      <c r="C10" s="580"/>
      <c r="D10" s="582" t="s">
        <v>611</v>
      </c>
      <c r="E10" s="583"/>
      <c r="F10" s="153">
        <v>69905</v>
      </c>
    </row>
    <row r="11" spans="1:13" x14ac:dyDescent="0.15">
      <c r="B11" s="596"/>
      <c r="C11" s="580"/>
      <c r="D11" s="582" t="s">
        <v>629</v>
      </c>
      <c r="E11" s="583"/>
      <c r="F11" s="153">
        <v>4660</v>
      </c>
    </row>
    <row r="12" spans="1:13" ht="13.5" customHeight="1" x14ac:dyDescent="0.15">
      <c r="A12" s="1" t="s">
        <v>188</v>
      </c>
      <c r="B12" s="596"/>
      <c r="C12" s="580"/>
      <c r="D12" s="584" t="s">
        <v>630</v>
      </c>
      <c r="E12" s="585"/>
      <c r="F12" s="154">
        <v>19422</v>
      </c>
    </row>
    <row r="13" spans="1:13" x14ac:dyDescent="0.15">
      <c r="B13" s="596"/>
      <c r="C13" s="581"/>
      <c r="D13" s="586" t="s">
        <v>117</v>
      </c>
      <c r="E13" s="587"/>
      <c r="F13" s="155">
        <f>SUM(F8:F12)</f>
        <v>1940504</v>
      </c>
    </row>
    <row r="14" spans="1:13" ht="13.5" hidden="1" customHeight="1" x14ac:dyDescent="0.15">
      <c r="A14" s="1" t="s">
        <v>187</v>
      </c>
      <c r="B14" s="596"/>
      <c r="C14" s="161"/>
      <c r="D14" s="588" t="s">
        <v>201</v>
      </c>
      <c r="E14" s="162"/>
      <c r="F14" s="156"/>
    </row>
    <row r="15" spans="1:13" x14ac:dyDescent="0.15">
      <c r="B15" s="596"/>
      <c r="C15" s="591" t="s">
        <v>200</v>
      </c>
      <c r="D15" s="589"/>
      <c r="E15" s="165" t="s">
        <v>612</v>
      </c>
      <c r="F15" s="153">
        <v>148697</v>
      </c>
    </row>
    <row r="16" spans="1:13" x14ac:dyDescent="0.15">
      <c r="B16" s="596"/>
      <c r="C16" s="591"/>
      <c r="D16" s="589"/>
      <c r="E16" s="165" t="s">
        <v>614</v>
      </c>
      <c r="F16" s="153">
        <v>60347</v>
      </c>
    </row>
    <row r="17" spans="1:6" x14ac:dyDescent="0.15">
      <c r="B17" s="596"/>
      <c r="C17" s="580"/>
      <c r="D17" s="589"/>
      <c r="E17" s="165" t="s">
        <v>615</v>
      </c>
      <c r="F17" s="153">
        <v>7086</v>
      </c>
    </row>
    <row r="18" spans="1:6" ht="13.5" hidden="1" customHeight="1" x14ac:dyDescent="0.15">
      <c r="A18" s="1" t="s">
        <v>188</v>
      </c>
      <c r="B18" s="596"/>
      <c r="C18" s="580"/>
      <c r="D18" s="589"/>
      <c r="E18" s="163"/>
      <c r="F18" s="154"/>
    </row>
    <row r="19" spans="1:6" x14ac:dyDescent="0.15">
      <c r="B19" s="596"/>
      <c r="C19" s="580"/>
      <c r="D19" s="590"/>
      <c r="E19" s="164" t="s">
        <v>112</v>
      </c>
      <c r="F19" s="155">
        <f>SUM(F14:F18)</f>
        <v>216130</v>
      </c>
    </row>
    <row r="20" spans="1:6" ht="13.5" hidden="1" customHeight="1" x14ac:dyDescent="0.15">
      <c r="A20" s="1" t="s">
        <v>187</v>
      </c>
      <c r="B20" s="596"/>
      <c r="C20" s="580"/>
      <c r="D20" s="588" t="s">
        <v>202</v>
      </c>
      <c r="E20" s="162"/>
      <c r="F20" s="156"/>
    </row>
    <row r="21" spans="1:6" x14ac:dyDescent="0.15">
      <c r="B21" s="596"/>
      <c r="C21" s="580"/>
      <c r="D21" s="589"/>
      <c r="E21" s="165" t="s">
        <v>612</v>
      </c>
      <c r="F21" s="153">
        <v>44875</v>
      </c>
    </row>
    <row r="22" spans="1:6" x14ac:dyDescent="0.15">
      <c r="B22" s="596"/>
      <c r="C22" s="580"/>
      <c r="D22" s="589"/>
      <c r="E22" s="165" t="s">
        <v>614</v>
      </c>
      <c r="F22" s="153">
        <v>52940</v>
      </c>
    </row>
    <row r="23" spans="1:6" x14ac:dyDescent="0.15">
      <c r="B23" s="596"/>
      <c r="C23" s="580"/>
      <c r="D23" s="589"/>
      <c r="E23" s="165" t="s">
        <v>615</v>
      </c>
      <c r="F23" s="153">
        <v>5400</v>
      </c>
    </row>
    <row r="24" spans="1:6" ht="13.5" hidden="1" customHeight="1" x14ac:dyDescent="0.15">
      <c r="A24" s="1" t="s">
        <v>188</v>
      </c>
      <c r="B24" s="596"/>
      <c r="C24" s="580"/>
      <c r="D24" s="589"/>
      <c r="E24" s="163"/>
      <c r="F24" s="154"/>
    </row>
    <row r="25" spans="1:6" x14ac:dyDescent="0.15">
      <c r="B25" s="596"/>
      <c r="C25" s="580"/>
      <c r="D25" s="590"/>
      <c r="E25" s="164" t="s">
        <v>112</v>
      </c>
      <c r="F25" s="155">
        <f>SUM(F20:F24)</f>
        <v>103215</v>
      </c>
    </row>
    <row r="26" spans="1:6" x14ac:dyDescent="0.15">
      <c r="B26" s="596"/>
      <c r="C26" s="581"/>
      <c r="D26" s="586" t="s">
        <v>117</v>
      </c>
      <c r="E26" s="587"/>
      <c r="F26" s="155">
        <f>SUM(F19,F25)</f>
        <v>319345</v>
      </c>
    </row>
    <row r="27" spans="1:6" x14ac:dyDescent="0.15">
      <c r="B27" s="597"/>
      <c r="C27" s="586" t="s">
        <v>7</v>
      </c>
      <c r="D27" s="592"/>
      <c r="E27" s="587"/>
      <c r="F27" s="155">
        <f>SUM(F13,F26)</f>
        <v>2259849</v>
      </c>
    </row>
    <row r="28" spans="1:6" hidden="1" x14ac:dyDescent="0.15">
      <c r="A28" s="1" t="s">
        <v>187</v>
      </c>
      <c r="B28" s="152"/>
      <c r="C28" s="150"/>
      <c r="D28" s="593"/>
      <c r="E28" s="594"/>
      <c r="F28" s="156"/>
    </row>
    <row r="29" spans="1:6" x14ac:dyDescent="0.15">
      <c r="B29" s="578" t="s">
        <v>617</v>
      </c>
      <c r="C29" s="580" t="s">
        <v>8</v>
      </c>
      <c r="D29" s="582"/>
      <c r="E29" s="583"/>
      <c r="F29" s="153"/>
    </row>
    <row r="30" spans="1:6" x14ac:dyDescent="0.15">
      <c r="B30" s="578"/>
      <c r="C30" s="580"/>
      <c r="D30" s="582"/>
      <c r="E30" s="583"/>
      <c r="F30" s="153"/>
    </row>
    <row r="31" spans="1:6" x14ac:dyDescent="0.15">
      <c r="B31" s="578"/>
      <c r="C31" s="580"/>
      <c r="D31" s="582"/>
      <c r="E31" s="583"/>
      <c r="F31" s="153"/>
    </row>
    <row r="32" spans="1:6" ht="13.5" hidden="1" customHeight="1" x14ac:dyDescent="0.15">
      <c r="A32" s="1" t="s">
        <v>188</v>
      </c>
      <c r="B32" s="578"/>
      <c r="C32" s="580"/>
      <c r="D32" s="584"/>
      <c r="E32" s="585"/>
      <c r="F32" s="154"/>
    </row>
    <row r="33" spans="1:7" x14ac:dyDescent="0.15">
      <c r="B33" s="578"/>
      <c r="C33" s="581"/>
      <c r="D33" s="586" t="s">
        <v>117</v>
      </c>
      <c r="E33" s="587"/>
      <c r="F33" s="155">
        <f>SUM(F28:F32)</f>
        <v>0</v>
      </c>
    </row>
    <row r="34" spans="1:7" ht="13.5" hidden="1" customHeight="1" x14ac:dyDescent="0.15">
      <c r="A34" s="1" t="s">
        <v>187</v>
      </c>
      <c r="B34" s="578"/>
      <c r="C34" s="161"/>
      <c r="D34" s="588" t="s">
        <v>201</v>
      </c>
      <c r="E34" s="162"/>
      <c r="F34" s="156"/>
    </row>
    <row r="35" spans="1:7" x14ac:dyDescent="0.15">
      <c r="B35" s="578"/>
      <c r="C35" s="591" t="s">
        <v>200</v>
      </c>
      <c r="D35" s="589"/>
      <c r="E35" s="165" t="s">
        <v>613</v>
      </c>
      <c r="F35" s="153">
        <v>4376</v>
      </c>
    </row>
    <row r="36" spans="1:7" x14ac:dyDescent="0.15">
      <c r="B36" s="578"/>
      <c r="C36" s="591"/>
      <c r="D36" s="589"/>
      <c r="E36" s="165"/>
      <c r="F36" s="153"/>
    </row>
    <row r="37" spans="1:7" x14ac:dyDescent="0.15">
      <c r="B37" s="578"/>
      <c r="C37" s="580"/>
      <c r="D37" s="589"/>
      <c r="E37" s="165"/>
      <c r="F37" s="153"/>
    </row>
    <row r="38" spans="1:7" ht="13.5" hidden="1" customHeight="1" x14ac:dyDescent="0.15">
      <c r="A38" s="1" t="s">
        <v>188</v>
      </c>
      <c r="B38" s="578"/>
      <c r="C38" s="580"/>
      <c r="D38" s="589"/>
      <c r="E38" s="163"/>
      <c r="F38" s="154"/>
    </row>
    <row r="39" spans="1:7" x14ac:dyDescent="0.15">
      <c r="B39" s="578"/>
      <c r="C39" s="580"/>
      <c r="D39" s="590"/>
      <c r="E39" s="164" t="s">
        <v>112</v>
      </c>
      <c r="F39" s="155">
        <f>SUM(F34:F38)</f>
        <v>4376</v>
      </c>
    </row>
    <row r="40" spans="1:7" ht="13.5" hidden="1" customHeight="1" x14ac:dyDescent="0.15">
      <c r="A40" s="1" t="s">
        <v>187</v>
      </c>
      <c r="B40" s="578"/>
      <c r="C40" s="580"/>
      <c r="D40" s="588" t="s">
        <v>202</v>
      </c>
      <c r="E40" s="162"/>
      <c r="F40" s="156"/>
    </row>
    <row r="41" spans="1:7" x14ac:dyDescent="0.15">
      <c r="B41" s="578"/>
      <c r="C41" s="580"/>
      <c r="D41" s="589"/>
      <c r="E41" s="165"/>
      <c r="F41" s="153"/>
    </row>
    <row r="42" spans="1:7" x14ac:dyDescent="0.15">
      <c r="B42" s="578"/>
      <c r="C42" s="580"/>
      <c r="D42" s="589"/>
      <c r="E42" s="165"/>
      <c r="F42" s="153"/>
    </row>
    <row r="43" spans="1:7" x14ac:dyDescent="0.15">
      <c r="B43" s="578"/>
      <c r="C43" s="580"/>
      <c r="D43" s="589"/>
      <c r="E43" s="165"/>
      <c r="F43" s="153"/>
    </row>
    <row r="44" spans="1:7" ht="13.5" hidden="1" customHeight="1" x14ac:dyDescent="0.15">
      <c r="A44" s="1" t="s">
        <v>188</v>
      </c>
      <c r="B44" s="578"/>
      <c r="C44" s="580"/>
      <c r="D44" s="589"/>
      <c r="E44" s="163"/>
      <c r="F44" s="154"/>
    </row>
    <row r="45" spans="1:7" x14ac:dyDescent="0.15">
      <c r="B45" s="578"/>
      <c r="C45" s="580"/>
      <c r="D45" s="590"/>
      <c r="E45" s="164" t="s">
        <v>112</v>
      </c>
      <c r="F45" s="155">
        <f>SUM(F40:F44)</f>
        <v>0</v>
      </c>
    </row>
    <row r="46" spans="1:7" x14ac:dyDescent="0.15">
      <c r="B46" s="578"/>
      <c r="C46" s="581"/>
      <c r="D46" s="586" t="s">
        <v>117</v>
      </c>
      <c r="E46" s="587"/>
      <c r="F46" s="155">
        <f>SUM(F39,F45)</f>
        <v>4376</v>
      </c>
    </row>
    <row r="47" spans="1:7" x14ac:dyDescent="0.15">
      <c r="B47" s="579"/>
      <c r="C47" s="586" t="s">
        <v>7</v>
      </c>
      <c r="D47" s="592"/>
      <c r="E47" s="587"/>
      <c r="F47" s="155">
        <f>SUM(F33,F46)</f>
        <v>4376</v>
      </c>
    </row>
    <row r="48" spans="1:7" hidden="1" x14ac:dyDescent="0.15">
      <c r="A48" t="s">
        <v>187</v>
      </c>
      <c r="B48" s="4"/>
      <c r="C48" s="4"/>
      <c r="D48" s="598"/>
      <c r="E48" s="599"/>
      <c r="F48" s="5"/>
      <c r="G48"/>
    </row>
    <row r="49" spans="1:7" x14ac:dyDescent="0.15">
      <c r="A49"/>
      <c r="B49" s="578" t="s">
        <v>618</v>
      </c>
      <c r="C49" s="580" t="s">
        <v>8</v>
      </c>
      <c r="D49" s="582"/>
      <c r="E49" s="583"/>
      <c r="F49" s="153"/>
      <c r="G49"/>
    </row>
    <row r="50" spans="1:7" x14ac:dyDescent="0.15">
      <c r="A50"/>
      <c r="B50" s="578"/>
      <c r="C50" s="580"/>
      <c r="D50" s="582"/>
      <c r="E50" s="583"/>
      <c r="F50" s="153"/>
      <c r="G50"/>
    </row>
    <row r="51" spans="1:7" x14ac:dyDescent="0.15">
      <c r="A51"/>
      <c r="B51" s="578"/>
      <c r="C51" s="580"/>
      <c r="D51" s="582"/>
      <c r="E51" s="583"/>
      <c r="F51" s="153"/>
      <c r="G51"/>
    </row>
    <row r="52" spans="1:7" ht="13.5" hidden="1" customHeight="1" x14ac:dyDescent="0.15">
      <c r="A52" t="s">
        <v>188</v>
      </c>
      <c r="B52" s="578"/>
      <c r="C52" s="580"/>
      <c r="D52" s="584"/>
      <c r="E52" s="585"/>
      <c r="F52" s="154"/>
      <c r="G52"/>
    </row>
    <row r="53" spans="1:7" x14ac:dyDescent="0.15">
      <c r="A53"/>
      <c r="B53" s="578"/>
      <c r="C53" s="581"/>
      <c r="D53" s="586" t="s">
        <v>117</v>
      </c>
      <c r="E53" s="587"/>
      <c r="F53" s="155">
        <f>SUM(F48:F52)</f>
        <v>0</v>
      </c>
      <c r="G53"/>
    </row>
    <row r="54" spans="1:7" ht="13.5" hidden="1" customHeight="1" x14ac:dyDescent="0.15">
      <c r="A54" t="s">
        <v>187</v>
      </c>
      <c r="B54" s="578"/>
      <c r="C54" s="161"/>
      <c r="D54" s="588" t="s">
        <v>201</v>
      </c>
      <c r="E54" s="162"/>
      <c r="F54" s="156"/>
      <c r="G54"/>
    </row>
    <row r="55" spans="1:7" x14ac:dyDescent="0.15">
      <c r="A55"/>
      <c r="B55" s="578"/>
      <c r="C55" s="591" t="s">
        <v>200</v>
      </c>
      <c r="D55" s="589"/>
      <c r="E55" s="405"/>
      <c r="F55" s="153"/>
      <c r="G55"/>
    </row>
    <row r="56" spans="1:7" x14ac:dyDescent="0.15">
      <c r="A56"/>
      <c r="B56" s="578"/>
      <c r="C56" s="591"/>
      <c r="D56" s="589"/>
      <c r="E56" s="405"/>
      <c r="F56" s="153"/>
      <c r="G56"/>
    </row>
    <row r="57" spans="1:7" x14ac:dyDescent="0.15">
      <c r="A57"/>
      <c r="B57" s="578"/>
      <c r="C57" s="580"/>
      <c r="D57" s="589"/>
      <c r="E57" s="405"/>
      <c r="F57" s="153"/>
      <c r="G57"/>
    </row>
    <row r="58" spans="1:7" ht="13.5" hidden="1" customHeight="1" x14ac:dyDescent="0.15">
      <c r="A58" t="s">
        <v>188</v>
      </c>
      <c r="B58" s="578"/>
      <c r="C58" s="580"/>
      <c r="D58" s="589"/>
      <c r="E58" s="163"/>
      <c r="F58" s="154"/>
      <c r="G58"/>
    </row>
    <row r="59" spans="1:7" x14ac:dyDescent="0.15">
      <c r="A59"/>
      <c r="B59" s="578"/>
      <c r="C59" s="580"/>
      <c r="D59" s="590"/>
      <c r="E59" s="406" t="s">
        <v>112</v>
      </c>
      <c r="F59" s="155">
        <f>SUM(F54:F58)</f>
        <v>0</v>
      </c>
      <c r="G59"/>
    </row>
    <row r="60" spans="1:7" ht="13.5" hidden="1" customHeight="1" x14ac:dyDescent="0.15">
      <c r="A60" t="s">
        <v>187</v>
      </c>
      <c r="B60" s="578"/>
      <c r="C60" s="580"/>
      <c r="D60" s="588" t="s">
        <v>202</v>
      </c>
      <c r="E60" s="162"/>
      <c r="F60" s="156"/>
      <c r="G60"/>
    </row>
    <row r="61" spans="1:7" x14ac:dyDescent="0.15">
      <c r="A61"/>
      <c r="B61" s="578"/>
      <c r="C61" s="580"/>
      <c r="D61" s="589"/>
      <c r="E61" s="405"/>
      <c r="F61" s="153"/>
      <c r="G61"/>
    </row>
    <row r="62" spans="1:7" x14ac:dyDescent="0.15">
      <c r="A62"/>
      <c r="B62" s="578"/>
      <c r="C62" s="580"/>
      <c r="D62" s="589"/>
      <c r="E62" s="405"/>
      <c r="F62" s="153"/>
      <c r="G62"/>
    </row>
    <row r="63" spans="1:7" x14ac:dyDescent="0.15">
      <c r="A63"/>
      <c r="B63" s="578"/>
      <c r="C63" s="580"/>
      <c r="D63" s="589"/>
      <c r="E63" s="405"/>
      <c r="F63" s="153"/>
      <c r="G63"/>
    </row>
    <row r="64" spans="1:7" ht="13.5" hidden="1" customHeight="1" x14ac:dyDescent="0.15">
      <c r="A64" t="s">
        <v>188</v>
      </c>
      <c r="B64" s="578"/>
      <c r="C64" s="580"/>
      <c r="D64" s="589"/>
      <c r="E64" s="163"/>
      <c r="F64" s="154"/>
      <c r="G64"/>
    </row>
    <row r="65" spans="1:7" x14ac:dyDescent="0.15">
      <c r="A65"/>
      <c r="B65" s="578"/>
      <c r="C65" s="580"/>
      <c r="D65" s="590"/>
      <c r="E65" s="406" t="s">
        <v>112</v>
      </c>
      <c r="F65" s="155">
        <f>SUM(F60:F64)</f>
        <v>0</v>
      </c>
      <c r="G65"/>
    </row>
    <row r="66" spans="1:7" x14ac:dyDescent="0.15">
      <c r="A66"/>
      <c r="B66" s="578"/>
      <c r="C66" s="581"/>
      <c r="D66" s="586" t="s">
        <v>117</v>
      </c>
      <c r="E66" s="587"/>
      <c r="F66" s="155">
        <f>SUM(F59,F65)</f>
        <v>0</v>
      </c>
      <c r="G66"/>
    </row>
    <row r="67" spans="1:7" x14ac:dyDescent="0.15">
      <c r="A67"/>
      <c r="B67" s="579"/>
      <c r="C67" s="586" t="s">
        <v>7</v>
      </c>
      <c r="D67" s="592"/>
      <c r="E67" s="587"/>
      <c r="F67" s="155">
        <f>SUM(F53,F66)</f>
        <v>0</v>
      </c>
      <c r="G67"/>
    </row>
  </sheetData>
  <mergeCells count="40">
    <mergeCell ref="D48:E48"/>
    <mergeCell ref="B49:B67"/>
    <mergeCell ref="C49:C53"/>
    <mergeCell ref="D49:E49"/>
    <mergeCell ref="D50:E50"/>
    <mergeCell ref="D51:E51"/>
    <mergeCell ref="D52:E52"/>
    <mergeCell ref="D53:E53"/>
    <mergeCell ref="D54:D59"/>
    <mergeCell ref="C55:C66"/>
    <mergeCell ref="D60:D65"/>
    <mergeCell ref="D66:E66"/>
    <mergeCell ref="C67:E67"/>
    <mergeCell ref="D8:E8"/>
    <mergeCell ref="D28:E28"/>
    <mergeCell ref="B5:F5"/>
    <mergeCell ref="B9:B27"/>
    <mergeCell ref="C9:C13"/>
    <mergeCell ref="D9:E9"/>
    <mergeCell ref="D10:E10"/>
    <mergeCell ref="D11:E11"/>
    <mergeCell ref="D12:E12"/>
    <mergeCell ref="D13:E13"/>
    <mergeCell ref="D14:D19"/>
    <mergeCell ref="C15:C26"/>
    <mergeCell ref="D20:D25"/>
    <mergeCell ref="D26:E26"/>
    <mergeCell ref="C27:E27"/>
    <mergeCell ref="B29:B47"/>
    <mergeCell ref="C29:C33"/>
    <mergeCell ref="D29:E29"/>
    <mergeCell ref="D30:E30"/>
    <mergeCell ref="D31:E31"/>
    <mergeCell ref="D32:E32"/>
    <mergeCell ref="D33:E33"/>
    <mergeCell ref="D34:D39"/>
    <mergeCell ref="C35:C46"/>
    <mergeCell ref="D40:D45"/>
    <mergeCell ref="D46:E46"/>
    <mergeCell ref="C47:E47"/>
  </mergeCells>
  <phoneticPr fontId="3"/>
  <printOptions horizontalCentered="1"/>
  <pageMargins left="0.39370078740157483" right="0.39370078740157483" top="0.59055118110236215" bottom="0.59055118110236215" header="0" footer="0"/>
  <pageSetup paperSize="9" scale="8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Button 1">
              <controlPr defaultSize="0" print="0" autoFill="0" autoPict="0" macro="[0]!T002_3_10_会計追加">
                <anchor>
                  <from>
                    <xdr:col>1</xdr:col>
                    <xdr:colOff>304800</xdr:colOff>
                    <xdr:row>0</xdr:row>
                    <xdr:rowOff>190500</xdr:rowOff>
                  </from>
                  <to>
                    <xdr:col>1</xdr:col>
                    <xdr:colOff>952500</xdr:colOff>
                    <xdr:row>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Button 2">
              <controlPr defaultSize="0" print="0" autoFill="0" autoPict="0" macro="[0]!T002_3_10_会計削除">
                <anchor>
                  <from>
                    <xdr:col>2</xdr:col>
                    <xdr:colOff>85725</xdr:colOff>
                    <xdr:row>0</xdr:row>
                    <xdr:rowOff>190500</xdr:rowOff>
                  </from>
                  <to>
                    <xdr:col>2</xdr:col>
                    <xdr:colOff>733425</xdr:colOff>
                    <xdr:row>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6" name="Button 6">
              <controlPr defaultSize="0" print="0" autoFill="0" autoPict="0" macro="[0]!T002_3_10_行削除">
                <anchor>
                  <from>
                    <xdr:col>2</xdr:col>
                    <xdr:colOff>95250</xdr:colOff>
                    <xdr:row>1</xdr:row>
                    <xdr:rowOff>57150</xdr:rowOff>
                  </from>
                  <to>
                    <xdr:col>2</xdr:col>
                    <xdr:colOff>742950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7" name="Button 7">
              <controlPr defaultSize="0" print="0" autoFill="0" autoPict="0" macro="[0]!T002_3_10_行追加">
                <anchor>
                  <from>
                    <xdr:col>1</xdr:col>
                    <xdr:colOff>304800</xdr:colOff>
                    <xdr:row>1</xdr:row>
                    <xdr:rowOff>47625</xdr:rowOff>
                  </from>
                  <to>
                    <xdr:col>1</xdr:col>
                    <xdr:colOff>952500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92D050"/>
  </sheetPr>
  <dimension ref="A1:K17"/>
  <sheetViews>
    <sheetView view="pageBreakPreview" zoomScaleNormal="100" zoomScaleSheetLayoutView="100" workbookViewId="0">
      <selection activeCell="G9" sqref="G9"/>
    </sheetView>
  </sheetViews>
  <sheetFormatPr defaultRowHeight="13.5" x14ac:dyDescent="0.15"/>
  <cols>
    <col min="1" max="1" width="5" style="46" customWidth="1"/>
    <col min="2" max="2" width="23.625" style="46" customWidth="1"/>
    <col min="3" max="7" width="15.625" style="46" customWidth="1"/>
    <col min="8" max="8" width="5" style="46" customWidth="1"/>
    <col min="9" max="9" width="21.125" style="46" customWidth="1"/>
    <col min="10" max="11" width="15.625" style="1" customWidth="1"/>
    <col min="12" max="12" width="3.5" style="1" customWidth="1"/>
    <col min="13" max="16384" width="9" style="1"/>
  </cols>
  <sheetData>
    <row r="1" spans="1:11" ht="13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</row>
    <row r="3" spans="1:11" ht="13.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11" s="46" customFormat="1" ht="18" customHeight="1" x14ac:dyDescent="0.15">
      <c r="B4" s="601" t="s">
        <v>118</v>
      </c>
      <c r="C4" s="602"/>
      <c r="D4" s="602"/>
      <c r="E4" s="603" t="s">
        <v>203</v>
      </c>
      <c r="F4" s="603"/>
      <c r="G4" s="603"/>
    </row>
    <row r="5" spans="1:11" s="46" customFormat="1" ht="24.95" customHeight="1" x14ac:dyDescent="0.15">
      <c r="B5" s="604" t="s">
        <v>9</v>
      </c>
      <c r="C5" s="604" t="s">
        <v>111</v>
      </c>
      <c r="D5" s="605" t="s">
        <v>119</v>
      </c>
      <c r="E5" s="604"/>
      <c r="F5" s="604"/>
      <c r="G5" s="604"/>
    </row>
    <row r="6" spans="1:11" s="47" customFormat="1" ht="27.95" customHeight="1" x14ac:dyDescent="0.15">
      <c r="B6" s="604"/>
      <c r="C6" s="604"/>
      <c r="D6" s="166" t="s">
        <v>120</v>
      </c>
      <c r="E6" s="167" t="s">
        <v>121</v>
      </c>
      <c r="F6" s="167" t="s">
        <v>122</v>
      </c>
      <c r="G6" s="167" t="s">
        <v>123</v>
      </c>
      <c r="J6" s="176" t="s">
        <v>0</v>
      </c>
      <c r="K6" s="176" t="s">
        <v>167</v>
      </c>
    </row>
    <row r="7" spans="1:11" s="46" customFormat="1" ht="36" customHeight="1" x14ac:dyDescent="0.15">
      <c r="B7" s="168" t="s">
        <v>124</v>
      </c>
      <c r="C7" s="169">
        <f>IFERROR(SUM(D7:G7),"")</f>
        <v>2225827</v>
      </c>
      <c r="D7" s="170">
        <v>228355</v>
      </c>
      <c r="E7" s="171">
        <v>47500</v>
      </c>
      <c r="F7" s="171">
        <v>1510</v>
      </c>
      <c r="G7" s="171">
        <v>1948462</v>
      </c>
      <c r="I7" s="176" t="s">
        <v>153</v>
      </c>
      <c r="J7" s="177">
        <v>2225827</v>
      </c>
      <c r="K7" s="188" t="str">
        <f>IF(J7=C7,"○","×")</f>
        <v>○</v>
      </c>
    </row>
    <row r="8" spans="1:11" s="46" customFormat="1" ht="36" customHeight="1" x14ac:dyDescent="0.15">
      <c r="B8" s="168" t="s">
        <v>125</v>
      </c>
      <c r="C8" s="169">
        <f t="shared" ref="C8:C11" si="0">IFERROR(SUM(D8:G8),"")</f>
        <v>517831</v>
      </c>
      <c r="D8" s="172">
        <v>29190</v>
      </c>
      <c r="E8" s="173"/>
      <c r="F8" s="171"/>
      <c r="G8" s="173">
        <v>488641</v>
      </c>
      <c r="I8" s="176" t="s">
        <v>154</v>
      </c>
      <c r="J8" s="177">
        <v>517831</v>
      </c>
      <c r="K8" s="188" t="str">
        <f>IF(J8=C8,"○","×")</f>
        <v>○</v>
      </c>
    </row>
    <row r="9" spans="1:11" s="46" customFormat="1" ht="36" customHeight="1" x14ac:dyDescent="0.15">
      <c r="B9" s="168" t="s">
        <v>126</v>
      </c>
      <c r="C9" s="169">
        <f t="shared" si="0"/>
        <v>252872</v>
      </c>
      <c r="D9" s="172"/>
      <c r="E9" s="173"/>
      <c r="F9" s="171"/>
      <c r="G9" s="173">
        <v>252872</v>
      </c>
      <c r="I9" s="176" t="s">
        <v>155</v>
      </c>
      <c r="J9" s="177">
        <v>252872</v>
      </c>
      <c r="K9" s="188" t="str">
        <f>IF(J9=C9,"○","×")</f>
        <v>○</v>
      </c>
    </row>
    <row r="10" spans="1:11" s="46" customFormat="1" ht="36" customHeight="1" x14ac:dyDescent="0.15">
      <c r="B10" s="168" t="s">
        <v>110</v>
      </c>
      <c r="C10" s="169">
        <f t="shared" si="0"/>
        <v>0</v>
      </c>
      <c r="D10" s="172"/>
      <c r="E10" s="173"/>
      <c r="F10" s="173"/>
      <c r="G10" s="173"/>
      <c r="I10" s="176" t="s">
        <v>156</v>
      </c>
      <c r="J10" s="177">
        <v>0</v>
      </c>
      <c r="K10" s="188" t="str">
        <f>IF(J10=C10,"○","×")</f>
        <v>○</v>
      </c>
    </row>
    <row r="11" spans="1:11" s="46" customFormat="1" ht="36" customHeight="1" x14ac:dyDescent="0.15">
      <c r="B11" s="174" t="s">
        <v>10</v>
      </c>
      <c r="C11" s="169">
        <f t="shared" si="0"/>
        <v>2996530</v>
      </c>
      <c r="D11" s="175">
        <f>IFERROR(SUM(D7:D10),"")</f>
        <v>257545</v>
      </c>
      <c r="E11" s="175">
        <f t="shared" ref="E11:G11" si="1">IFERROR(SUM(E7:E10),"")</f>
        <v>47500</v>
      </c>
      <c r="F11" s="175">
        <f t="shared" si="1"/>
        <v>1510</v>
      </c>
      <c r="G11" s="175">
        <f t="shared" si="1"/>
        <v>2689975</v>
      </c>
      <c r="I11" s="48"/>
    </row>
    <row r="12" spans="1:11" s="49" customFormat="1" x14ac:dyDescent="0.15">
      <c r="I12" s="48"/>
    </row>
    <row r="13" spans="1:11" s="49" customFormat="1" ht="21.75" customHeight="1" x14ac:dyDescent="0.15"/>
    <row r="14" spans="1:11" x14ac:dyDescent="0.15">
      <c r="A14" s="49"/>
      <c r="B14" s="600"/>
      <c r="C14" s="600"/>
      <c r="D14" s="600"/>
      <c r="E14" s="600"/>
      <c r="F14" s="600"/>
      <c r="G14" s="600"/>
      <c r="H14" s="49"/>
      <c r="I14" s="49"/>
    </row>
    <row r="15" spans="1:11" x14ac:dyDescent="0.15">
      <c r="A15" s="49"/>
      <c r="B15" s="50"/>
      <c r="C15" s="50"/>
      <c r="D15" s="50"/>
      <c r="E15" s="50"/>
      <c r="F15" s="50"/>
      <c r="G15" s="50"/>
      <c r="H15" s="49"/>
      <c r="I15" s="49"/>
    </row>
    <row r="16" spans="1:11" x14ac:dyDescent="0.15">
      <c r="B16" s="51"/>
      <c r="C16" s="50"/>
      <c r="D16" s="51"/>
      <c r="E16" s="51"/>
      <c r="F16" s="51"/>
      <c r="G16" s="51"/>
    </row>
    <row r="17" spans="1:9" x14ac:dyDescent="0.15">
      <c r="A17" s="47"/>
      <c r="B17" s="47"/>
      <c r="C17" s="47"/>
      <c r="D17" s="47"/>
      <c r="E17" s="47"/>
      <c r="F17" s="47"/>
      <c r="G17" s="47"/>
      <c r="H17" s="47"/>
      <c r="I17" s="47"/>
    </row>
  </sheetData>
  <mergeCells count="6">
    <mergeCell ref="B14:G14"/>
    <mergeCell ref="B4:D4"/>
    <mergeCell ref="E4:G4"/>
    <mergeCell ref="B5:B6"/>
    <mergeCell ref="C5:C6"/>
    <mergeCell ref="D5:G5"/>
  </mergeCells>
  <phoneticPr fontId="3"/>
  <printOptions horizontalCentered="1"/>
  <pageMargins left="0.39370078740157483" right="0.39370078740157483" top="0.59055118110236215" bottom="0.59055118110236215" header="0" footer="0"/>
  <pageSetup paperSize="9" scale="127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rgb="FF92D050"/>
  </sheetPr>
  <dimension ref="A1:G21"/>
  <sheetViews>
    <sheetView showGridLines="0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5" style="46" customWidth="1"/>
    <col min="2" max="2" width="35.625" style="46" customWidth="1"/>
    <col min="3" max="3" width="30.625" style="46" customWidth="1"/>
    <col min="4" max="4" width="25" style="46" customWidth="1"/>
    <col min="5" max="5" width="15.625" style="46" customWidth="1"/>
    <col min="6" max="7" width="15.625" style="1" customWidth="1"/>
    <col min="8" max="16384" width="9" style="1"/>
  </cols>
  <sheetData>
    <row r="1" spans="1:7" ht="36" customHeight="1" x14ac:dyDescent="0.15">
      <c r="A1" s="1"/>
      <c r="B1" s="1"/>
      <c r="C1" s="1"/>
      <c r="D1" s="52"/>
      <c r="E1" s="52"/>
      <c r="F1" s="52"/>
      <c r="G1" s="52"/>
    </row>
    <row r="2" spans="1:7" ht="30" customHeight="1" x14ac:dyDescent="0.15">
      <c r="A2" s="1"/>
      <c r="B2" s="1"/>
      <c r="C2" s="1"/>
      <c r="D2" s="184" t="s">
        <v>180</v>
      </c>
      <c r="E2" s="184" t="s">
        <v>181</v>
      </c>
      <c r="F2" s="53"/>
      <c r="G2" s="54"/>
    </row>
    <row r="3" spans="1:7" ht="30" customHeight="1" x14ac:dyDescent="0.15">
      <c r="A3" s="1"/>
      <c r="B3" s="1"/>
      <c r="C3" s="1"/>
      <c r="D3" s="177">
        <v>484047</v>
      </c>
      <c r="E3" s="189" t="str">
        <f>IF(C15=D3,"○","×")</f>
        <v>○</v>
      </c>
      <c r="F3" s="53"/>
      <c r="G3" s="54"/>
    </row>
    <row r="4" spans="1:7" ht="13.5" customHeight="1" x14ac:dyDescent="0.15">
      <c r="A4" s="1"/>
      <c r="B4" s="1"/>
      <c r="C4" s="1"/>
      <c r="D4" s="55"/>
      <c r="E4" s="56"/>
    </row>
    <row r="5" spans="1:7" ht="18" customHeight="1" x14ac:dyDescent="0.15">
      <c r="A5" s="1"/>
      <c r="B5" s="1" t="s">
        <v>160</v>
      </c>
      <c r="C5" s="1"/>
      <c r="D5" s="1"/>
      <c r="E5" s="1"/>
    </row>
    <row r="6" spans="1:7" s="46" customFormat="1" ht="18" customHeight="1" x14ac:dyDescent="0.15">
      <c r="B6" s="3" t="s">
        <v>127</v>
      </c>
      <c r="C6" s="178" t="s">
        <v>626</v>
      </c>
    </row>
    <row r="7" spans="1:7" s="47" customFormat="1" ht="27.95" customHeight="1" x14ac:dyDescent="0.15">
      <c r="B7" s="179" t="s">
        <v>33</v>
      </c>
      <c r="C7" s="167" t="s">
        <v>161</v>
      </c>
    </row>
    <row r="8" spans="1:7" s="47" customFormat="1" ht="9" hidden="1" customHeight="1" x14ac:dyDescent="0.15">
      <c r="A8" s="47" t="s">
        <v>183</v>
      </c>
      <c r="B8" s="179"/>
      <c r="C8" s="180"/>
    </row>
    <row r="9" spans="1:7" s="46" customFormat="1" ht="30" customHeight="1" x14ac:dyDescent="0.15">
      <c r="B9" s="181" t="s">
        <v>162</v>
      </c>
      <c r="C9" s="171">
        <v>484047</v>
      </c>
    </row>
    <row r="10" spans="1:7" s="46" customFormat="1" ht="30" customHeight="1" x14ac:dyDescent="0.15">
      <c r="B10" s="181" t="s">
        <v>163</v>
      </c>
      <c r="C10" s="173"/>
    </row>
    <row r="11" spans="1:7" s="46" customFormat="1" ht="30" customHeight="1" x14ac:dyDescent="0.15">
      <c r="B11" s="181" t="s">
        <v>164</v>
      </c>
      <c r="C11" s="173"/>
    </row>
    <row r="12" spans="1:7" s="46" customFormat="1" ht="30" customHeight="1" x14ac:dyDescent="0.15">
      <c r="B12" s="181"/>
      <c r="C12" s="173"/>
    </row>
    <row r="13" spans="1:7" s="46" customFormat="1" ht="30" customHeight="1" x14ac:dyDescent="0.15">
      <c r="B13" s="181"/>
      <c r="C13" s="173"/>
    </row>
    <row r="14" spans="1:7" s="46" customFormat="1" ht="9" hidden="1" customHeight="1" x14ac:dyDescent="0.15">
      <c r="A14" s="46" t="s">
        <v>184</v>
      </c>
      <c r="B14" s="182"/>
      <c r="C14" s="183"/>
    </row>
    <row r="15" spans="1:7" s="46" customFormat="1" ht="30" customHeight="1" x14ac:dyDescent="0.15">
      <c r="B15" s="174" t="s">
        <v>10</v>
      </c>
      <c r="C15" s="175">
        <f>IFERROR(SUM(C8:C14),"")</f>
        <v>484047</v>
      </c>
    </row>
    <row r="16" spans="1:7" s="49" customFormat="1" x14ac:dyDescent="0.15">
      <c r="E16" s="48"/>
    </row>
    <row r="17" spans="1:5" s="49" customFormat="1" ht="21.75" customHeight="1" x14ac:dyDescent="0.15"/>
    <row r="18" spans="1:5" x14ac:dyDescent="0.15">
      <c r="A18" s="49"/>
      <c r="B18" s="600"/>
      <c r="C18" s="600"/>
      <c r="D18" s="49"/>
      <c r="E18" s="49"/>
    </row>
    <row r="19" spans="1:5" x14ac:dyDescent="0.15">
      <c r="A19" s="49"/>
      <c r="B19" s="50"/>
      <c r="C19" s="50"/>
      <c r="D19" s="49"/>
      <c r="E19" s="49"/>
    </row>
    <row r="20" spans="1:5" x14ac:dyDescent="0.15">
      <c r="B20" s="51"/>
      <c r="C20" s="50"/>
    </row>
    <row r="21" spans="1:5" x14ac:dyDescent="0.15">
      <c r="A21" s="47"/>
      <c r="B21" s="47"/>
      <c r="C21" s="47"/>
      <c r="D21" s="47"/>
      <c r="E21" s="47"/>
    </row>
  </sheetData>
  <sheetProtection sheet="1" objects="1" scenarios="1"/>
  <mergeCells count="1">
    <mergeCell ref="B18:C18"/>
  </mergeCells>
  <phoneticPr fontId="3"/>
  <pageMargins left="0.39370078740157483" right="0.39370078740157483" top="0.59055118110236215" bottom="0.59055118110236215" header="0" footer="0"/>
  <pageSetup paperSize="9" scale="1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Button 1">
              <controlPr defaultSize="0" print="0" autoFill="0" autoPict="0" macro="[0]!T002_3_12_行追加">
                <anchor>
                  <from>
                    <xdr:col>1</xdr:col>
                    <xdr:colOff>1047750</xdr:colOff>
                    <xdr:row>2</xdr:row>
                    <xdr:rowOff>333375</xdr:rowOff>
                  </from>
                  <to>
                    <xdr:col>2</xdr:col>
                    <xdr:colOff>981075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Button 2">
              <controlPr defaultSize="0" print="0" autoFill="0" autoPict="0" macro="[0]!T002_3_12_行削除">
                <anchor>
                  <from>
                    <xdr:col>2</xdr:col>
                    <xdr:colOff>1381125</xdr:colOff>
                    <xdr:row>2</xdr:row>
                    <xdr:rowOff>333375</xdr:rowOff>
                  </from>
                  <to>
                    <xdr:col>3</xdr:col>
                    <xdr:colOff>1714500</xdr:colOff>
                    <xdr:row>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2.75" bestFit="1" customWidth="1"/>
    <col min="9" max="9" width="10.125" customWidth="1"/>
    <col min="10" max="10" width="12.75" bestFit="1" customWidth="1"/>
    <col min="11" max="11" width="10.125" customWidth="1"/>
    <col min="12" max="12" width="12.75" bestFit="1" customWidth="1"/>
    <col min="13" max="13" width="10.125" bestFit="1" customWidth="1"/>
  </cols>
  <sheetData>
    <row r="2" spans="1:6" hidden="1" x14ac:dyDescent="0.15">
      <c r="A2" t="s">
        <v>187</v>
      </c>
      <c r="B2" s="4"/>
      <c r="C2" s="4"/>
      <c r="D2" s="598"/>
      <c r="E2" s="599"/>
      <c r="F2" s="5"/>
    </row>
    <row r="3" spans="1:6" x14ac:dyDescent="0.15">
      <c r="B3" s="596"/>
      <c r="C3" s="580" t="s">
        <v>8</v>
      </c>
      <c r="D3" s="582"/>
      <c r="E3" s="583"/>
      <c r="F3" s="153"/>
    </row>
    <row r="4" spans="1:6" x14ac:dyDescent="0.15">
      <c r="B4" s="596"/>
      <c r="C4" s="580"/>
      <c r="D4" s="582"/>
      <c r="E4" s="583"/>
      <c r="F4" s="153"/>
    </row>
    <row r="5" spans="1:6" x14ac:dyDescent="0.15">
      <c r="B5" s="596"/>
      <c r="C5" s="580"/>
      <c r="D5" s="582"/>
      <c r="E5" s="583"/>
      <c r="F5" s="153"/>
    </row>
    <row r="6" spans="1:6" ht="13.5" hidden="1" customHeight="1" x14ac:dyDescent="0.15">
      <c r="A6" t="s">
        <v>188</v>
      </c>
      <c r="B6" s="596"/>
      <c r="C6" s="580"/>
      <c r="D6" s="584"/>
      <c r="E6" s="585"/>
      <c r="F6" s="154"/>
    </row>
    <row r="7" spans="1:6" x14ac:dyDescent="0.15">
      <c r="B7" s="596"/>
      <c r="C7" s="581"/>
      <c r="D7" s="586" t="s">
        <v>117</v>
      </c>
      <c r="E7" s="587"/>
      <c r="F7" s="155">
        <f>SUM(F2:F6)</f>
        <v>0</v>
      </c>
    </row>
    <row r="8" spans="1:6" ht="13.5" hidden="1" customHeight="1" x14ac:dyDescent="0.15">
      <c r="A8" t="s">
        <v>187</v>
      </c>
      <c r="B8" s="596"/>
      <c r="C8" s="161"/>
      <c r="D8" s="588" t="s">
        <v>201</v>
      </c>
      <c r="E8" s="162"/>
      <c r="F8" s="156"/>
    </row>
    <row r="9" spans="1:6" ht="13.5" customHeight="1" x14ac:dyDescent="0.15">
      <c r="B9" s="596"/>
      <c r="C9" s="591" t="s">
        <v>200</v>
      </c>
      <c r="D9" s="589"/>
      <c r="E9" s="165"/>
      <c r="F9" s="153"/>
    </row>
    <row r="10" spans="1:6" x14ac:dyDescent="0.15">
      <c r="B10" s="596"/>
      <c r="C10" s="591"/>
      <c r="D10" s="589"/>
      <c r="E10" s="165"/>
      <c r="F10" s="153"/>
    </row>
    <row r="11" spans="1:6" x14ac:dyDescent="0.15">
      <c r="B11" s="596"/>
      <c r="C11" s="580"/>
      <c r="D11" s="589"/>
      <c r="E11" s="165"/>
      <c r="F11" s="153"/>
    </row>
    <row r="12" spans="1:6" ht="13.5" hidden="1" customHeight="1" x14ac:dyDescent="0.15">
      <c r="A12" t="s">
        <v>188</v>
      </c>
      <c r="B12" s="596"/>
      <c r="C12" s="580"/>
      <c r="D12" s="589"/>
      <c r="E12" s="163"/>
      <c r="F12" s="154"/>
    </row>
    <row r="13" spans="1:6" x14ac:dyDescent="0.15">
      <c r="B13" s="596"/>
      <c r="C13" s="580"/>
      <c r="D13" s="590"/>
      <c r="E13" s="164" t="s">
        <v>112</v>
      </c>
      <c r="F13" s="155">
        <f>SUM(F8:F12)</f>
        <v>0</v>
      </c>
    </row>
    <row r="14" spans="1:6" ht="13.5" hidden="1" customHeight="1" x14ac:dyDescent="0.15">
      <c r="A14" t="s">
        <v>187</v>
      </c>
      <c r="B14" s="596"/>
      <c r="C14" s="580"/>
      <c r="D14" s="588" t="s">
        <v>202</v>
      </c>
      <c r="E14" s="162"/>
      <c r="F14" s="156"/>
    </row>
    <row r="15" spans="1:6" ht="13.5" customHeight="1" x14ac:dyDescent="0.15">
      <c r="B15" s="596"/>
      <c r="C15" s="580"/>
      <c r="D15" s="589"/>
      <c r="E15" s="165"/>
      <c r="F15" s="153"/>
    </row>
    <row r="16" spans="1:6" x14ac:dyDescent="0.15">
      <c r="B16" s="596"/>
      <c r="C16" s="580"/>
      <c r="D16" s="589"/>
      <c r="E16" s="165"/>
      <c r="F16" s="153"/>
    </row>
    <row r="17" spans="1:6" x14ac:dyDescent="0.15">
      <c r="B17" s="596"/>
      <c r="C17" s="580"/>
      <c r="D17" s="589"/>
      <c r="E17" s="165"/>
      <c r="F17" s="153"/>
    </row>
    <row r="18" spans="1:6" ht="13.5" hidden="1" customHeight="1" x14ac:dyDescent="0.15">
      <c r="A18" t="s">
        <v>188</v>
      </c>
      <c r="B18" s="596"/>
      <c r="C18" s="580"/>
      <c r="D18" s="589"/>
      <c r="E18" s="163"/>
      <c r="F18" s="154"/>
    </row>
    <row r="19" spans="1:6" x14ac:dyDescent="0.15">
      <c r="B19" s="596"/>
      <c r="C19" s="580"/>
      <c r="D19" s="590"/>
      <c r="E19" s="164" t="s">
        <v>112</v>
      </c>
      <c r="F19" s="155">
        <f>SUM(F14:F18)</f>
        <v>0</v>
      </c>
    </row>
    <row r="20" spans="1:6" x14ac:dyDescent="0.15">
      <c r="B20" s="596"/>
      <c r="C20" s="581"/>
      <c r="D20" s="586" t="s">
        <v>117</v>
      </c>
      <c r="E20" s="587"/>
      <c r="F20" s="155">
        <f>SUM(F13,F19)</f>
        <v>0</v>
      </c>
    </row>
    <row r="21" spans="1:6" x14ac:dyDescent="0.15">
      <c r="B21" s="597"/>
      <c r="C21" s="586" t="s">
        <v>7</v>
      </c>
      <c r="D21" s="592"/>
      <c r="E21" s="587"/>
      <c r="F21" s="155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9" style="237" hidden="1" customWidth="1"/>
    <col min="2" max="2" width="1.125" style="238" customWidth="1"/>
    <col min="3" max="3" width="1.625" style="238" customWidth="1"/>
    <col min="4" max="9" width="2" style="238" customWidth="1"/>
    <col min="10" max="10" width="15.375" style="238" customWidth="1"/>
    <col min="11" max="11" width="21.625" style="238" bestFit="1" customWidth="1"/>
    <col min="12" max="12" width="3" style="238" bestFit="1" customWidth="1"/>
    <col min="13" max="13" width="21.625" style="238" bestFit="1" customWidth="1"/>
    <col min="14" max="14" width="3" style="238" bestFit="1" customWidth="1"/>
    <col min="15" max="15" width="21.625" style="238" bestFit="1" customWidth="1"/>
    <col min="16" max="16" width="3" style="238" bestFit="1" customWidth="1"/>
    <col min="17" max="17" width="21.625" style="238" hidden="1" customWidth="1"/>
    <col min="18" max="18" width="3" style="238" hidden="1" customWidth="1"/>
    <col min="19" max="19" width="1" style="238" customWidth="1"/>
    <col min="20" max="20" width="9" style="238"/>
    <col min="21" max="24" width="0" style="238" hidden="1" customWidth="1"/>
    <col min="25" max="16384" width="9" style="238"/>
  </cols>
  <sheetData>
    <row r="1" spans="1:24" x14ac:dyDescent="0.15">
      <c r="C1" s="238" t="s">
        <v>224</v>
      </c>
    </row>
    <row r="2" spans="1:24" x14ac:dyDescent="0.15">
      <c r="C2" s="238" t="s">
        <v>225</v>
      </c>
    </row>
    <row r="3" spans="1:24" x14ac:dyDescent="0.15">
      <c r="C3" s="238" t="s">
        <v>226</v>
      </c>
    </row>
    <row r="4" spans="1:24" x14ac:dyDescent="0.15">
      <c r="C4" s="238" t="s">
        <v>227</v>
      </c>
    </row>
    <row r="5" spans="1:24" x14ac:dyDescent="0.15">
      <c r="C5" s="238" t="s">
        <v>228</v>
      </c>
    </row>
    <row r="6" spans="1:24" x14ac:dyDescent="0.15">
      <c r="C6" s="238" t="s">
        <v>229</v>
      </c>
    </row>
    <row r="7" spans="1:24" x14ac:dyDescent="0.15">
      <c r="C7" s="238" t="s">
        <v>623</v>
      </c>
    </row>
    <row r="9" spans="1:24" ht="24" x14ac:dyDescent="0.25">
      <c r="B9" s="239"/>
      <c r="C9" s="433" t="s">
        <v>374</v>
      </c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</row>
    <row r="10" spans="1:24" ht="17.25" x14ac:dyDescent="0.2">
      <c r="B10" s="240"/>
      <c r="C10" s="434" t="s">
        <v>632</v>
      </c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</row>
    <row r="11" spans="1:24" ht="17.25" x14ac:dyDescent="0.2">
      <c r="B11" s="240"/>
      <c r="C11" s="434" t="s">
        <v>633</v>
      </c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</row>
    <row r="12" spans="1:24" ht="15.75" customHeight="1" thickBot="1" x14ac:dyDescent="0.2">
      <c r="B12" s="241"/>
      <c r="C12" s="242"/>
      <c r="D12" s="242"/>
      <c r="E12" s="242"/>
      <c r="F12" s="242"/>
      <c r="G12" s="242"/>
      <c r="H12" s="242"/>
      <c r="I12" s="242"/>
      <c r="J12" s="243"/>
      <c r="K12" s="242"/>
      <c r="L12" s="243"/>
      <c r="M12" s="242"/>
      <c r="N12" s="242"/>
      <c r="O12" s="242"/>
      <c r="P12" s="244" t="s">
        <v>624</v>
      </c>
      <c r="Q12" s="242"/>
      <c r="R12" s="243"/>
    </row>
    <row r="13" spans="1:24" ht="12.75" customHeight="1" x14ac:dyDescent="0.15">
      <c r="B13" s="245"/>
      <c r="C13" s="435" t="s">
        <v>234</v>
      </c>
      <c r="D13" s="436"/>
      <c r="E13" s="436"/>
      <c r="F13" s="436"/>
      <c r="G13" s="436"/>
      <c r="H13" s="436"/>
      <c r="I13" s="436"/>
      <c r="J13" s="437"/>
      <c r="K13" s="441" t="s">
        <v>375</v>
      </c>
      <c r="L13" s="436"/>
      <c r="M13" s="246"/>
      <c r="N13" s="246"/>
      <c r="O13" s="246"/>
      <c r="P13" s="247"/>
      <c r="Q13" s="246"/>
      <c r="R13" s="247"/>
    </row>
    <row r="14" spans="1:24" ht="29.25" customHeight="1" thickBot="1" x14ac:dyDescent="0.2">
      <c r="A14" s="237" t="s">
        <v>232</v>
      </c>
      <c r="B14" s="245"/>
      <c r="C14" s="438"/>
      <c r="D14" s="439"/>
      <c r="E14" s="439"/>
      <c r="F14" s="439"/>
      <c r="G14" s="439"/>
      <c r="H14" s="439"/>
      <c r="I14" s="439"/>
      <c r="J14" s="440"/>
      <c r="K14" s="442"/>
      <c r="L14" s="439"/>
      <c r="M14" s="443" t="s">
        <v>376</v>
      </c>
      <c r="N14" s="444"/>
      <c r="O14" s="443" t="s">
        <v>377</v>
      </c>
      <c r="P14" s="445"/>
      <c r="Q14" s="446" t="s">
        <v>378</v>
      </c>
      <c r="R14" s="447"/>
    </row>
    <row r="15" spans="1:24" ht="15.95" customHeight="1" x14ac:dyDescent="0.15">
      <c r="A15" s="237" t="s">
        <v>379</v>
      </c>
      <c r="B15" s="248"/>
      <c r="C15" s="249" t="s">
        <v>380</v>
      </c>
      <c r="D15" s="250"/>
      <c r="E15" s="250"/>
      <c r="F15" s="250"/>
      <c r="G15" s="250"/>
      <c r="H15" s="250"/>
      <c r="I15" s="250"/>
      <c r="J15" s="251"/>
      <c r="K15" s="252">
        <v>26918752</v>
      </c>
      <c r="L15" s="253" t="s">
        <v>625</v>
      </c>
      <c r="M15" s="252">
        <v>29634470</v>
      </c>
      <c r="N15" s="254"/>
      <c r="O15" s="252">
        <v>-2715717</v>
      </c>
      <c r="P15" s="255"/>
      <c r="Q15" s="256" t="s">
        <v>634</v>
      </c>
      <c r="R15" s="255"/>
      <c r="U15" s="257">
        <f t="shared" ref="U15:U20" si="0">IF(COUNTIF(V15:X15,"-")=COUNTA(V15:X15),"-",SUM(V15:X15))</f>
        <v>26918752234</v>
      </c>
      <c r="V15" s="257">
        <v>29634469676</v>
      </c>
      <c r="W15" s="257">
        <v>-2715717442</v>
      </c>
      <c r="X15" s="257" t="s">
        <v>250</v>
      </c>
    </row>
    <row r="16" spans="1:24" ht="15.95" customHeight="1" x14ac:dyDescent="0.15">
      <c r="A16" s="237" t="s">
        <v>381</v>
      </c>
      <c r="B16" s="248"/>
      <c r="C16" s="214"/>
      <c r="D16" s="208" t="s">
        <v>382</v>
      </c>
      <c r="E16" s="208"/>
      <c r="F16" s="208"/>
      <c r="G16" s="208"/>
      <c r="H16" s="208"/>
      <c r="I16" s="208"/>
      <c r="J16" s="258"/>
      <c r="K16" s="259">
        <v>-1368586</v>
      </c>
      <c r="L16" s="260"/>
      <c r="M16" s="452"/>
      <c r="N16" s="453"/>
      <c r="O16" s="259">
        <v>-1368586</v>
      </c>
      <c r="P16" s="261"/>
      <c r="Q16" s="262" t="s">
        <v>635</v>
      </c>
      <c r="R16" s="263"/>
      <c r="U16" s="257">
        <f t="shared" si="0"/>
        <v>-1368585852</v>
      </c>
      <c r="V16" s="257" t="s">
        <v>250</v>
      </c>
      <c r="W16" s="257">
        <v>-1368585852</v>
      </c>
      <c r="X16" s="257" t="s">
        <v>250</v>
      </c>
    </row>
    <row r="17" spans="1:24" ht="15.95" customHeight="1" x14ac:dyDescent="0.15">
      <c r="A17" s="237" t="s">
        <v>383</v>
      </c>
      <c r="B17" s="245"/>
      <c r="C17" s="264"/>
      <c r="D17" s="258" t="s">
        <v>384</v>
      </c>
      <c r="E17" s="258"/>
      <c r="F17" s="258"/>
      <c r="G17" s="258"/>
      <c r="H17" s="258"/>
      <c r="I17" s="258"/>
      <c r="J17" s="258"/>
      <c r="K17" s="259">
        <v>2264225</v>
      </c>
      <c r="L17" s="260"/>
      <c r="M17" s="454"/>
      <c r="N17" s="455"/>
      <c r="O17" s="259">
        <v>2264225</v>
      </c>
      <c r="P17" s="261"/>
      <c r="Q17" s="262" t="s">
        <v>250</v>
      </c>
      <c r="R17" s="261"/>
      <c r="U17" s="257">
        <f t="shared" si="0"/>
        <v>2264225067</v>
      </c>
      <c r="V17" s="257" t="s">
        <v>250</v>
      </c>
      <c r="W17" s="257">
        <f>IF(COUNTIF(W18:W19,"-")=COUNTA(W18:W19),"-",SUM(W18:W19))</f>
        <v>2264225067</v>
      </c>
      <c r="X17" s="257" t="s">
        <v>250</v>
      </c>
    </row>
    <row r="18" spans="1:24" ht="15.95" customHeight="1" x14ac:dyDescent="0.15">
      <c r="A18" s="237" t="s">
        <v>385</v>
      </c>
      <c r="B18" s="245"/>
      <c r="C18" s="265"/>
      <c r="D18" s="258"/>
      <c r="E18" s="266" t="s">
        <v>386</v>
      </c>
      <c r="F18" s="266"/>
      <c r="G18" s="266"/>
      <c r="H18" s="266"/>
      <c r="I18" s="266"/>
      <c r="J18" s="258"/>
      <c r="K18" s="259">
        <v>1940504</v>
      </c>
      <c r="L18" s="260"/>
      <c r="M18" s="454"/>
      <c r="N18" s="455"/>
      <c r="O18" s="259">
        <v>1940504</v>
      </c>
      <c r="P18" s="261"/>
      <c r="Q18" s="262" t="s">
        <v>635</v>
      </c>
      <c r="R18" s="261"/>
      <c r="U18" s="257">
        <f t="shared" si="0"/>
        <v>1940503789</v>
      </c>
      <c r="V18" s="257" t="s">
        <v>250</v>
      </c>
      <c r="W18" s="257">
        <v>1940503789</v>
      </c>
      <c r="X18" s="257" t="s">
        <v>250</v>
      </c>
    </row>
    <row r="19" spans="1:24" ht="15.95" customHeight="1" x14ac:dyDescent="0.15">
      <c r="A19" s="237" t="s">
        <v>387</v>
      </c>
      <c r="B19" s="245"/>
      <c r="C19" s="267"/>
      <c r="D19" s="268"/>
      <c r="E19" s="268" t="s">
        <v>388</v>
      </c>
      <c r="F19" s="268"/>
      <c r="G19" s="268"/>
      <c r="H19" s="268"/>
      <c r="I19" s="268"/>
      <c r="J19" s="269"/>
      <c r="K19" s="270">
        <v>323721</v>
      </c>
      <c r="L19" s="271"/>
      <c r="M19" s="456"/>
      <c r="N19" s="457"/>
      <c r="O19" s="270">
        <v>323721</v>
      </c>
      <c r="P19" s="272"/>
      <c r="Q19" s="273" t="s">
        <v>635</v>
      </c>
      <c r="R19" s="272"/>
      <c r="U19" s="257">
        <f t="shared" si="0"/>
        <v>323721278</v>
      </c>
      <c r="V19" s="257" t="s">
        <v>250</v>
      </c>
      <c r="W19" s="257">
        <v>323721278</v>
      </c>
      <c r="X19" s="257" t="s">
        <v>250</v>
      </c>
    </row>
    <row r="20" spans="1:24" ht="15.95" customHeight="1" x14ac:dyDescent="0.15">
      <c r="A20" s="237" t="s">
        <v>389</v>
      </c>
      <c r="B20" s="245"/>
      <c r="C20" s="274"/>
      <c r="D20" s="275" t="s">
        <v>390</v>
      </c>
      <c r="E20" s="276"/>
      <c r="F20" s="275"/>
      <c r="G20" s="275"/>
      <c r="H20" s="275"/>
      <c r="I20" s="275"/>
      <c r="J20" s="277"/>
      <c r="K20" s="278">
        <v>895639</v>
      </c>
      <c r="L20" s="279"/>
      <c r="M20" s="458"/>
      <c r="N20" s="459"/>
      <c r="O20" s="278">
        <v>895639</v>
      </c>
      <c r="P20" s="280"/>
      <c r="Q20" s="281" t="s">
        <v>250</v>
      </c>
      <c r="R20" s="280"/>
      <c r="U20" s="257">
        <f t="shared" si="0"/>
        <v>895639215</v>
      </c>
      <c r="V20" s="257" t="s">
        <v>250</v>
      </c>
      <c r="W20" s="257">
        <f>IF(COUNTIF(W16:W17,"-")=COUNTA(W16:W17),"-",SUM(W16:W17))</f>
        <v>895639215</v>
      </c>
      <c r="X20" s="257" t="s">
        <v>250</v>
      </c>
    </row>
    <row r="21" spans="1:24" ht="15.95" customHeight="1" x14ac:dyDescent="0.15">
      <c r="A21" s="237" t="s">
        <v>391</v>
      </c>
      <c r="B21" s="245"/>
      <c r="C21" s="214"/>
      <c r="D21" s="282" t="s">
        <v>392</v>
      </c>
      <c r="E21" s="282"/>
      <c r="F21" s="282"/>
      <c r="G21" s="266"/>
      <c r="H21" s="266"/>
      <c r="I21" s="266"/>
      <c r="J21" s="258"/>
      <c r="K21" s="448"/>
      <c r="L21" s="449"/>
      <c r="M21" s="259">
        <v>510244</v>
      </c>
      <c r="N21" s="283"/>
      <c r="O21" s="259">
        <v>-510244</v>
      </c>
      <c r="P21" s="261"/>
      <c r="Q21" s="460" t="s">
        <v>250</v>
      </c>
      <c r="R21" s="461"/>
      <c r="U21" s="257">
        <v>0</v>
      </c>
      <c r="V21" s="257">
        <f>IF(COUNTA(V22:V25)=COUNTIF(V22:V25,"-"),"-",SUM(V22,V24,V23,V25))</f>
        <v>510244237</v>
      </c>
      <c r="W21" s="257">
        <f>IF(COUNTA(W22:W25)=COUNTIF(W22:W25,"-"),"-",SUM(W22,W24,W23,W25))</f>
        <v>-510244237</v>
      </c>
      <c r="X21" s="257" t="s">
        <v>250</v>
      </c>
    </row>
    <row r="22" spans="1:24" ht="15.95" customHeight="1" x14ac:dyDescent="0.15">
      <c r="A22" s="237" t="s">
        <v>393</v>
      </c>
      <c r="B22" s="245"/>
      <c r="C22" s="214"/>
      <c r="D22" s="282"/>
      <c r="E22" s="282" t="s">
        <v>394</v>
      </c>
      <c r="F22" s="266"/>
      <c r="G22" s="266"/>
      <c r="H22" s="266"/>
      <c r="I22" s="266"/>
      <c r="J22" s="258"/>
      <c r="K22" s="448"/>
      <c r="L22" s="449"/>
      <c r="M22" s="259">
        <v>1516644</v>
      </c>
      <c r="N22" s="283"/>
      <c r="O22" s="259">
        <v>-1516644</v>
      </c>
      <c r="P22" s="261"/>
      <c r="Q22" s="450" t="s">
        <v>250</v>
      </c>
      <c r="R22" s="451"/>
      <c r="U22" s="257">
        <v>0</v>
      </c>
      <c r="V22" s="257">
        <v>1516643709</v>
      </c>
      <c r="W22" s="257">
        <v>-1516643709</v>
      </c>
      <c r="X22" s="257" t="s">
        <v>250</v>
      </c>
    </row>
    <row r="23" spans="1:24" ht="15.95" customHeight="1" x14ac:dyDescent="0.15">
      <c r="A23" s="237" t="s">
        <v>395</v>
      </c>
      <c r="B23" s="245"/>
      <c r="C23" s="214"/>
      <c r="D23" s="282"/>
      <c r="E23" s="282" t="s">
        <v>396</v>
      </c>
      <c r="F23" s="282"/>
      <c r="G23" s="266"/>
      <c r="H23" s="266"/>
      <c r="I23" s="266"/>
      <c r="J23" s="258"/>
      <c r="K23" s="448"/>
      <c r="L23" s="449"/>
      <c r="M23" s="259">
        <v>-1149363</v>
      </c>
      <c r="N23" s="283"/>
      <c r="O23" s="259">
        <v>1149363</v>
      </c>
      <c r="P23" s="261"/>
      <c r="Q23" s="450" t="s">
        <v>250</v>
      </c>
      <c r="R23" s="451"/>
      <c r="U23" s="257">
        <v>0</v>
      </c>
      <c r="V23" s="257">
        <v>-1149362882</v>
      </c>
      <c r="W23" s="257">
        <v>1149362882</v>
      </c>
      <c r="X23" s="257" t="s">
        <v>250</v>
      </c>
    </row>
    <row r="24" spans="1:24" ht="15.95" customHeight="1" x14ac:dyDescent="0.15">
      <c r="A24" s="237" t="s">
        <v>397</v>
      </c>
      <c r="B24" s="245"/>
      <c r="C24" s="214"/>
      <c r="D24" s="282"/>
      <c r="E24" s="282" t="s">
        <v>398</v>
      </c>
      <c r="F24" s="282"/>
      <c r="G24" s="266"/>
      <c r="H24" s="266"/>
      <c r="I24" s="266"/>
      <c r="J24" s="258"/>
      <c r="K24" s="448"/>
      <c r="L24" s="449"/>
      <c r="M24" s="259">
        <v>252872</v>
      </c>
      <c r="N24" s="283"/>
      <c r="O24" s="259">
        <v>-252872</v>
      </c>
      <c r="P24" s="261"/>
      <c r="Q24" s="450" t="s">
        <v>250</v>
      </c>
      <c r="R24" s="451"/>
      <c r="U24" s="257">
        <v>0</v>
      </c>
      <c r="V24" s="257">
        <v>252871942</v>
      </c>
      <c r="W24" s="257">
        <v>-252871942</v>
      </c>
      <c r="X24" s="257" t="s">
        <v>250</v>
      </c>
    </row>
    <row r="25" spans="1:24" ht="15.95" customHeight="1" x14ac:dyDescent="0.15">
      <c r="A25" s="237" t="s">
        <v>399</v>
      </c>
      <c r="B25" s="245"/>
      <c r="C25" s="214"/>
      <c r="D25" s="282"/>
      <c r="E25" s="282" t="s">
        <v>400</v>
      </c>
      <c r="F25" s="282"/>
      <c r="G25" s="266"/>
      <c r="H25" s="209"/>
      <c r="I25" s="266"/>
      <c r="J25" s="258"/>
      <c r="K25" s="448"/>
      <c r="L25" s="449"/>
      <c r="M25" s="259">
        <v>-109909</v>
      </c>
      <c r="N25" s="283"/>
      <c r="O25" s="259">
        <v>109909</v>
      </c>
      <c r="P25" s="261"/>
      <c r="Q25" s="450" t="s">
        <v>250</v>
      </c>
      <c r="R25" s="451"/>
      <c r="U25" s="257">
        <v>0</v>
      </c>
      <c r="V25" s="257">
        <v>-109908532</v>
      </c>
      <c r="W25" s="257">
        <v>109908532</v>
      </c>
      <c r="X25" s="257" t="s">
        <v>250</v>
      </c>
    </row>
    <row r="26" spans="1:24" ht="15.95" customHeight="1" x14ac:dyDescent="0.15">
      <c r="A26" s="237" t="s">
        <v>401</v>
      </c>
      <c r="B26" s="245"/>
      <c r="C26" s="214"/>
      <c r="D26" s="282" t="s">
        <v>402</v>
      </c>
      <c r="E26" s="266"/>
      <c r="F26" s="266"/>
      <c r="G26" s="266"/>
      <c r="H26" s="266"/>
      <c r="I26" s="266"/>
      <c r="J26" s="258"/>
      <c r="K26" s="259" t="s">
        <v>250</v>
      </c>
      <c r="L26" s="260"/>
      <c r="M26" s="259" t="s">
        <v>189</v>
      </c>
      <c r="N26" s="283"/>
      <c r="O26" s="454"/>
      <c r="P26" s="464"/>
      <c r="Q26" s="465" t="s">
        <v>250</v>
      </c>
      <c r="R26" s="464"/>
      <c r="U26" s="257" t="str">
        <f>IF(COUNTIF(V26:X26,"-")=COUNTA(V26:X26),"-",SUM(V26:X26))</f>
        <v>-</v>
      </c>
      <c r="V26" s="257" t="s">
        <v>189</v>
      </c>
      <c r="W26" s="257" t="s">
        <v>250</v>
      </c>
      <c r="X26" s="257" t="s">
        <v>250</v>
      </c>
    </row>
    <row r="27" spans="1:24" ht="15.95" customHeight="1" x14ac:dyDescent="0.15">
      <c r="A27" s="237" t="s">
        <v>403</v>
      </c>
      <c r="B27" s="245"/>
      <c r="C27" s="214"/>
      <c r="D27" s="282" t="s">
        <v>404</v>
      </c>
      <c r="E27" s="282"/>
      <c r="F27" s="266"/>
      <c r="G27" s="266"/>
      <c r="H27" s="266"/>
      <c r="I27" s="266"/>
      <c r="J27" s="258"/>
      <c r="K27" s="259">
        <v>-59682</v>
      </c>
      <c r="L27" s="260"/>
      <c r="M27" s="259">
        <v>-59682</v>
      </c>
      <c r="N27" s="283"/>
      <c r="O27" s="454"/>
      <c r="P27" s="464"/>
      <c r="Q27" s="465" t="s">
        <v>250</v>
      </c>
      <c r="R27" s="464"/>
      <c r="U27" s="257">
        <f>IF(COUNTIF(V27:X27,"-")=COUNTA(V27:X27),"-",SUM(V27:X27))</f>
        <v>-59682088</v>
      </c>
      <c r="V27" s="257">
        <v>-59682088</v>
      </c>
      <c r="W27" s="257" t="s">
        <v>250</v>
      </c>
      <c r="X27" s="257" t="s">
        <v>250</v>
      </c>
    </row>
    <row r="28" spans="1:24" ht="15.95" customHeight="1" x14ac:dyDescent="0.15">
      <c r="A28" s="237" t="s">
        <v>405</v>
      </c>
      <c r="B28" s="245"/>
      <c r="C28" s="267"/>
      <c r="D28" s="268" t="s">
        <v>262</v>
      </c>
      <c r="E28" s="268"/>
      <c r="F28" s="268"/>
      <c r="G28" s="284"/>
      <c r="H28" s="284"/>
      <c r="I28" s="284"/>
      <c r="J28" s="269"/>
      <c r="K28" s="270" t="s">
        <v>250</v>
      </c>
      <c r="L28" s="271"/>
      <c r="M28" s="270" t="s">
        <v>189</v>
      </c>
      <c r="N28" s="285"/>
      <c r="O28" s="270" t="s">
        <v>189</v>
      </c>
      <c r="P28" s="272"/>
      <c r="Q28" s="462" t="s">
        <v>250</v>
      </c>
      <c r="R28" s="463"/>
      <c r="S28" s="286"/>
      <c r="U28" s="257" t="str">
        <f>IF(COUNTIF(V28:X28,"-")=COUNTA(V28:X28),"-",SUM(V28:X28))</f>
        <v>-</v>
      </c>
      <c r="V28" s="257" t="s">
        <v>189</v>
      </c>
      <c r="W28" s="257" t="s">
        <v>189</v>
      </c>
      <c r="X28" s="257" t="s">
        <v>250</v>
      </c>
    </row>
    <row r="29" spans="1:24" ht="15.95" customHeight="1" thickBot="1" x14ac:dyDescent="0.2">
      <c r="A29" s="237" t="s">
        <v>406</v>
      </c>
      <c r="B29" s="245"/>
      <c r="C29" s="287"/>
      <c r="D29" s="288" t="s">
        <v>407</v>
      </c>
      <c r="E29" s="288"/>
      <c r="F29" s="289"/>
      <c r="G29" s="289"/>
      <c r="H29" s="290"/>
      <c r="I29" s="289"/>
      <c r="J29" s="291"/>
      <c r="K29" s="292">
        <v>835957</v>
      </c>
      <c r="L29" s="293"/>
      <c r="M29" s="292">
        <v>450562</v>
      </c>
      <c r="N29" s="294"/>
      <c r="O29" s="292">
        <v>385395</v>
      </c>
      <c r="P29" s="295"/>
      <c r="Q29" s="296" t="s">
        <v>250</v>
      </c>
      <c r="R29" s="297"/>
      <c r="S29" s="286"/>
      <c r="U29" s="257">
        <f>IF(COUNTIF(V29:X29,"-")=COUNTA(V29:X29),"-",SUM(V29:X29))</f>
        <v>835957127</v>
      </c>
      <c r="V29" s="257">
        <f>IF(AND(V21="-",COUNTIF(V26:V27,"-")=COUNTA(V26:V27),V28="-"),"-",SUM(V21,V26:V27,V28))</f>
        <v>450562149</v>
      </c>
      <c r="W29" s="257">
        <f>IF(AND(W20="-",W21="-",COUNTIF(W26:W27,"-")=COUNTA(W26:W27),W28="-"),"-",SUM(W20,W21,W26:W27,W28))</f>
        <v>385394978</v>
      </c>
      <c r="X29" s="257" t="s">
        <v>250</v>
      </c>
    </row>
    <row r="30" spans="1:24" ht="15.95" customHeight="1" thickBot="1" x14ac:dyDescent="0.2">
      <c r="A30" s="237" t="s">
        <v>408</v>
      </c>
      <c r="B30" s="245"/>
      <c r="C30" s="298" t="s">
        <v>409</v>
      </c>
      <c r="D30" s="299"/>
      <c r="E30" s="299"/>
      <c r="F30" s="299"/>
      <c r="G30" s="300"/>
      <c r="H30" s="300"/>
      <c r="I30" s="300"/>
      <c r="J30" s="301"/>
      <c r="K30" s="302">
        <v>27754709</v>
      </c>
      <c r="L30" s="303" t="s">
        <v>625</v>
      </c>
      <c r="M30" s="302">
        <v>30085032</v>
      </c>
      <c r="N30" s="304"/>
      <c r="O30" s="302">
        <v>-2330322</v>
      </c>
      <c r="P30" s="305"/>
      <c r="Q30" s="306" t="s">
        <v>250</v>
      </c>
      <c r="R30" s="307"/>
      <c r="S30" s="286"/>
      <c r="U30" s="257">
        <f>IF(COUNTIF(V30:X30,"-")=COUNTA(V30:X30),"-",SUM(V30:X30))</f>
        <v>27754709361</v>
      </c>
      <c r="V30" s="257">
        <v>30085031825</v>
      </c>
      <c r="W30" s="257">
        <v>-2330322464</v>
      </c>
      <c r="X30" s="257" t="s">
        <v>250</v>
      </c>
    </row>
    <row r="31" spans="1:24" ht="6.75" customHeight="1" x14ac:dyDescent="0.15">
      <c r="B31" s="245"/>
      <c r="C31" s="308"/>
      <c r="D31" s="309"/>
      <c r="E31" s="309"/>
      <c r="F31" s="309"/>
      <c r="G31" s="309"/>
      <c r="H31" s="309"/>
      <c r="I31" s="309"/>
      <c r="J31" s="309"/>
      <c r="K31" s="245"/>
      <c r="L31" s="245"/>
      <c r="M31" s="245"/>
      <c r="N31" s="245"/>
      <c r="O31" s="245"/>
      <c r="P31" s="245"/>
      <c r="Q31" s="245"/>
      <c r="R31" s="208"/>
      <c r="S31" s="286"/>
    </row>
    <row r="32" spans="1:24" ht="15.6" customHeight="1" x14ac:dyDescent="0.15">
      <c r="B32" s="245"/>
      <c r="C32" s="310"/>
      <c r="D32" s="311" t="s">
        <v>373</v>
      </c>
      <c r="F32" s="312"/>
      <c r="G32" s="313"/>
      <c r="H32" s="312"/>
      <c r="I32" s="312"/>
      <c r="J32" s="310"/>
      <c r="K32" s="245"/>
      <c r="L32" s="245"/>
      <c r="M32" s="245"/>
      <c r="N32" s="245"/>
      <c r="O32" s="245"/>
      <c r="P32" s="245"/>
      <c r="Q32" s="245"/>
      <c r="R32" s="208"/>
      <c r="S32" s="286"/>
    </row>
  </sheetData>
  <sheetProtection sheet="1" objects="1" scenarios="1"/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3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opLeftCell="B1" zoomScale="85" zoomScaleNormal="85" zoomScaleSheetLayoutView="100" workbookViewId="0"/>
  </sheetViews>
  <sheetFormatPr defaultRowHeight="13.5" x14ac:dyDescent="0.15"/>
  <cols>
    <col min="1" max="1" width="9" style="314" hidden="1" customWidth="1"/>
    <col min="2" max="2" width="0.625" style="197" customWidth="1"/>
    <col min="3" max="3" width="1.25" style="315" customWidth="1"/>
    <col min="4" max="12" width="2.125" style="315" customWidth="1"/>
    <col min="13" max="13" width="18.375" style="315" customWidth="1"/>
    <col min="14" max="14" width="21.625" style="315" bestFit="1" customWidth="1"/>
    <col min="15" max="15" width="2.5" style="315" customWidth="1"/>
    <col min="16" max="16" width="0.625" style="315" customWidth="1"/>
    <col min="17" max="17" width="9" style="197"/>
    <col min="18" max="18" width="0" style="197" hidden="1" customWidth="1"/>
    <col min="19" max="16384" width="9" style="197"/>
  </cols>
  <sheetData>
    <row r="1" spans="1:18" x14ac:dyDescent="0.15">
      <c r="C1" s="315" t="s">
        <v>224</v>
      </c>
    </row>
    <row r="2" spans="1:18" x14ac:dyDescent="0.15">
      <c r="C2" s="315" t="s">
        <v>225</v>
      </c>
    </row>
    <row r="3" spans="1:18" x14ac:dyDescent="0.15">
      <c r="C3" s="315" t="s">
        <v>226</v>
      </c>
    </row>
    <row r="4" spans="1:18" x14ac:dyDescent="0.15">
      <c r="C4" s="315" t="s">
        <v>227</v>
      </c>
    </row>
    <row r="5" spans="1:18" x14ac:dyDescent="0.15">
      <c r="C5" s="315" t="s">
        <v>228</v>
      </c>
    </row>
    <row r="6" spans="1:18" x14ac:dyDescent="0.15">
      <c r="C6" s="315" t="s">
        <v>229</v>
      </c>
    </row>
    <row r="7" spans="1:18" x14ac:dyDescent="0.15">
      <c r="C7" s="315" t="s">
        <v>623</v>
      </c>
    </row>
    <row r="8" spans="1:18" x14ac:dyDescent="0.15">
      <c r="A8" s="192"/>
      <c r="C8" s="316"/>
      <c r="D8" s="316"/>
      <c r="E8" s="316"/>
      <c r="F8" s="316"/>
      <c r="G8" s="316"/>
      <c r="H8" s="316"/>
      <c r="I8" s="316"/>
      <c r="J8" s="194"/>
      <c r="K8" s="194"/>
      <c r="L8" s="194"/>
      <c r="M8" s="194"/>
      <c r="N8" s="194"/>
      <c r="O8" s="194"/>
      <c r="P8" s="317"/>
    </row>
    <row r="9" spans="1:18" ht="24" x14ac:dyDescent="0.2">
      <c r="C9" s="466" t="s">
        <v>410</v>
      </c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318"/>
    </row>
    <row r="10" spans="1:18" ht="17.25" x14ac:dyDescent="0.2">
      <c r="C10" s="467" t="s">
        <v>632</v>
      </c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318"/>
    </row>
    <row r="11" spans="1:18" ht="17.25" x14ac:dyDescent="0.2">
      <c r="C11" s="467" t="s">
        <v>636</v>
      </c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318"/>
    </row>
    <row r="12" spans="1:18" ht="18" thickBot="1" x14ac:dyDescent="0.25">
      <c r="C12" s="319"/>
      <c r="D12" s="318"/>
      <c r="E12" s="318"/>
      <c r="F12" s="318"/>
      <c r="G12" s="318"/>
      <c r="H12" s="318"/>
      <c r="I12" s="318"/>
      <c r="J12" s="318"/>
      <c r="K12" s="318"/>
      <c r="L12" s="318"/>
      <c r="M12" s="320"/>
      <c r="N12" s="318"/>
      <c r="O12" s="320" t="s">
        <v>624</v>
      </c>
      <c r="P12" s="318"/>
    </row>
    <row r="13" spans="1:18" ht="18" thickBot="1" x14ac:dyDescent="0.25">
      <c r="A13" s="314" t="s">
        <v>232</v>
      </c>
      <c r="C13" s="468" t="s">
        <v>234</v>
      </c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70" t="s">
        <v>235</v>
      </c>
      <c r="O13" s="471"/>
      <c r="P13" s="318"/>
    </row>
    <row r="14" spans="1:18" x14ac:dyDescent="0.15">
      <c r="A14" s="314" t="s">
        <v>411</v>
      </c>
      <c r="C14" s="321"/>
      <c r="D14" s="322" t="s">
        <v>412</v>
      </c>
      <c r="E14" s="322"/>
      <c r="F14" s="323"/>
      <c r="G14" s="322"/>
      <c r="H14" s="322"/>
      <c r="I14" s="322"/>
      <c r="J14" s="322"/>
      <c r="K14" s="323"/>
      <c r="L14" s="323"/>
      <c r="M14" s="323"/>
      <c r="N14" s="324">
        <v>1610156</v>
      </c>
      <c r="O14" s="325" t="s">
        <v>625</v>
      </c>
      <c r="P14" s="326"/>
      <c r="R14" s="197">
        <f>IF(AND(R15="-",R30="-"),"-",SUM(R15,R30))</f>
        <v>1610155743</v>
      </c>
    </row>
    <row r="15" spans="1:18" x14ac:dyDescent="0.15">
      <c r="A15" s="314" t="s">
        <v>413</v>
      </c>
      <c r="C15" s="321"/>
      <c r="D15" s="322"/>
      <c r="E15" s="322" t="s">
        <v>414</v>
      </c>
      <c r="F15" s="322"/>
      <c r="G15" s="322"/>
      <c r="H15" s="322"/>
      <c r="I15" s="322"/>
      <c r="J15" s="322"/>
      <c r="K15" s="323"/>
      <c r="L15" s="323"/>
      <c r="M15" s="323"/>
      <c r="N15" s="324">
        <v>1134524</v>
      </c>
      <c r="O15" s="327" t="s">
        <v>625</v>
      </c>
      <c r="P15" s="326"/>
      <c r="R15" s="197">
        <f>IF(COUNTIF(R16:R29,"-")=COUNTA(R16:R29),"-",SUM(R16,R21,R26))</f>
        <v>1134524114</v>
      </c>
    </row>
    <row r="16" spans="1:18" x14ac:dyDescent="0.15">
      <c r="A16" s="314" t="s">
        <v>415</v>
      </c>
      <c r="C16" s="321"/>
      <c r="D16" s="322"/>
      <c r="E16" s="322"/>
      <c r="F16" s="322" t="s">
        <v>416</v>
      </c>
      <c r="G16" s="322"/>
      <c r="H16" s="322"/>
      <c r="I16" s="322"/>
      <c r="J16" s="322"/>
      <c r="K16" s="323"/>
      <c r="L16" s="323"/>
      <c r="M16" s="323"/>
      <c r="N16" s="324">
        <v>568663</v>
      </c>
      <c r="O16" s="327" t="s">
        <v>625</v>
      </c>
      <c r="P16" s="326"/>
      <c r="R16" s="197">
        <f>IF(COUNTIF(R17:R20,"-")=COUNTA(R17:R20),"-",SUM(R17:R20))</f>
        <v>568662769</v>
      </c>
    </row>
    <row r="17" spans="1:18" x14ac:dyDescent="0.15">
      <c r="A17" s="314" t="s">
        <v>417</v>
      </c>
      <c r="C17" s="321"/>
      <c r="D17" s="322"/>
      <c r="E17" s="322"/>
      <c r="F17" s="322"/>
      <c r="G17" s="322" t="s">
        <v>418</v>
      </c>
      <c r="H17" s="322"/>
      <c r="I17" s="322"/>
      <c r="J17" s="322"/>
      <c r="K17" s="323"/>
      <c r="L17" s="323"/>
      <c r="M17" s="323"/>
      <c r="N17" s="324">
        <v>477972</v>
      </c>
      <c r="O17" s="327"/>
      <c r="P17" s="326"/>
      <c r="R17" s="197">
        <v>477971731</v>
      </c>
    </row>
    <row r="18" spans="1:18" x14ac:dyDescent="0.15">
      <c r="A18" s="314" t="s">
        <v>419</v>
      </c>
      <c r="C18" s="321"/>
      <c r="D18" s="322"/>
      <c r="E18" s="322"/>
      <c r="F18" s="322"/>
      <c r="G18" s="322" t="s">
        <v>420</v>
      </c>
      <c r="H18" s="322"/>
      <c r="I18" s="322"/>
      <c r="J18" s="322"/>
      <c r="K18" s="323"/>
      <c r="L18" s="323"/>
      <c r="M18" s="323"/>
      <c r="N18" s="324">
        <v>28355</v>
      </c>
      <c r="O18" s="327"/>
      <c r="P18" s="326"/>
      <c r="R18" s="197">
        <v>28354536</v>
      </c>
    </row>
    <row r="19" spans="1:18" x14ac:dyDescent="0.15">
      <c r="A19" s="314" t="s">
        <v>421</v>
      </c>
      <c r="C19" s="321"/>
      <c r="D19" s="322"/>
      <c r="E19" s="322"/>
      <c r="F19" s="322"/>
      <c r="G19" s="322" t="s">
        <v>422</v>
      </c>
      <c r="H19" s="322"/>
      <c r="I19" s="322"/>
      <c r="J19" s="322"/>
      <c r="K19" s="323"/>
      <c r="L19" s="323"/>
      <c r="M19" s="323"/>
      <c r="N19" s="324">
        <v>25210</v>
      </c>
      <c r="O19" s="327"/>
      <c r="P19" s="326"/>
      <c r="R19" s="197">
        <v>25210000</v>
      </c>
    </row>
    <row r="20" spans="1:18" x14ac:dyDescent="0.15">
      <c r="A20" s="314" t="s">
        <v>423</v>
      </c>
      <c r="C20" s="321"/>
      <c r="D20" s="322"/>
      <c r="E20" s="322"/>
      <c r="F20" s="322"/>
      <c r="G20" s="322" t="s">
        <v>262</v>
      </c>
      <c r="H20" s="322"/>
      <c r="I20" s="322"/>
      <c r="J20" s="322"/>
      <c r="K20" s="323"/>
      <c r="L20" s="323"/>
      <c r="M20" s="323"/>
      <c r="N20" s="324">
        <v>37127</v>
      </c>
      <c r="O20" s="327"/>
      <c r="P20" s="326"/>
      <c r="R20" s="197">
        <v>37126502</v>
      </c>
    </row>
    <row r="21" spans="1:18" x14ac:dyDescent="0.15">
      <c r="A21" s="314" t="s">
        <v>424</v>
      </c>
      <c r="C21" s="321"/>
      <c r="D21" s="322"/>
      <c r="E21" s="322"/>
      <c r="F21" s="322" t="s">
        <v>425</v>
      </c>
      <c r="G21" s="322"/>
      <c r="H21" s="322"/>
      <c r="I21" s="322"/>
      <c r="J21" s="322"/>
      <c r="K21" s="323"/>
      <c r="L21" s="323"/>
      <c r="M21" s="323"/>
      <c r="N21" s="324">
        <v>543921</v>
      </c>
      <c r="O21" s="327"/>
      <c r="P21" s="326"/>
      <c r="R21" s="197">
        <f>IF(COUNTIF(R22:R25,"-")=COUNTA(R22:R25),"-",SUM(R22:R25))</f>
        <v>543920706</v>
      </c>
    </row>
    <row r="22" spans="1:18" x14ac:dyDescent="0.15">
      <c r="A22" s="314" t="s">
        <v>426</v>
      </c>
      <c r="C22" s="321"/>
      <c r="D22" s="322"/>
      <c r="E22" s="322"/>
      <c r="F22" s="322"/>
      <c r="G22" s="322" t="s">
        <v>427</v>
      </c>
      <c r="H22" s="322"/>
      <c r="I22" s="322"/>
      <c r="J22" s="322"/>
      <c r="K22" s="323"/>
      <c r="L22" s="323"/>
      <c r="M22" s="323"/>
      <c r="N22" s="324">
        <v>524163</v>
      </c>
      <c r="O22" s="327"/>
      <c r="P22" s="326"/>
      <c r="R22" s="197">
        <v>524162600</v>
      </c>
    </row>
    <row r="23" spans="1:18" x14ac:dyDescent="0.15">
      <c r="A23" s="314" t="s">
        <v>428</v>
      </c>
      <c r="C23" s="321"/>
      <c r="D23" s="322"/>
      <c r="E23" s="322"/>
      <c r="F23" s="322"/>
      <c r="G23" s="322" t="s">
        <v>429</v>
      </c>
      <c r="H23" s="322"/>
      <c r="I23" s="322"/>
      <c r="J23" s="322"/>
      <c r="K23" s="323"/>
      <c r="L23" s="323"/>
      <c r="M23" s="323"/>
      <c r="N23" s="324">
        <v>19647</v>
      </c>
      <c r="O23" s="327"/>
      <c r="P23" s="326"/>
      <c r="R23" s="197">
        <v>19646716</v>
      </c>
    </row>
    <row r="24" spans="1:18" x14ac:dyDescent="0.15">
      <c r="A24" s="314" t="s">
        <v>430</v>
      </c>
      <c r="C24" s="321"/>
      <c r="D24" s="322"/>
      <c r="E24" s="322"/>
      <c r="F24" s="322"/>
      <c r="G24" s="322" t="s">
        <v>431</v>
      </c>
      <c r="H24" s="322"/>
      <c r="I24" s="322"/>
      <c r="J24" s="322"/>
      <c r="K24" s="323"/>
      <c r="L24" s="323"/>
      <c r="M24" s="323"/>
      <c r="N24" s="324" t="s">
        <v>635</v>
      </c>
      <c r="O24" s="327"/>
      <c r="P24" s="326"/>
      <c r="R24" s="197" t="s">
        <v>250</v>
      </c>
    </row>
    <row r="25" spans="1:18" x14ac:dyDescent="0.15">
      <c r="A25" s="314" t="s">
        <v>432</v>
      </c>
      <c r="C25" s="321"/>
      <c r="D25" s="322"/>
      <c r="E25" s="322"/>
      <c r="F25" s="322"/>
      <c r="G25" s="322" t="s">
        <v>262</v>
      </c>
      <c r="H25" s="322"/>
      <c r="I25" s="322"/>
      <c r="J25" s="322"/>
      <c r="K25" s="323"/>
      <c r="L25" s="323"/>
      <c r="M25" s="323"/>
      <c r="N25" s="324">
        <v>111</v>
      </c>
      <c r="O25" s="327"/>
      <c r="P25" s="326"/>
      <c r="R25" s="197">
        <v>111390</v>
      </c>
    </row>
    <row r="26" spans="1:18" x14ac:dyDescent="0.15">
      <c r="A26" s="314" t="s">
        <v>433</v>
      </c>
      <c r="C26" s="321"/>
      <c r="D26" s="322"/>
      <c r="E26" s="322"/>
      <c r="F26" s="322" t="s">
        <v>434</v>
      </c>
      <c r="G26" s="322"/>
      <c r="H26" s="322"/>
      <c r="I26" s="322"/>
      <c r="J26" s="322"/>
      <c r="K26" s="323"/>
      <c r="L26" s="323"/>
      <c r="M26" s="323"/>
      <c r="N26" s="324">
        <v>21941</v>
      </c>
      <c r="O26" s="327"/>
      <c r="P26" s="326"/>
      <c r="R26" s="197">
        <f>IF(COUNTIF(R27:R29,"-")=COUNTA(R27:R29),"-",SUM(R27:R29))</f>
        <v>21940639</v>
      </c>
    </row>
    <row r="27" spans="1:18" x14ac:dyDescent="0.15">
      <c r="A27" s="314" t="s">
        <v>435</v>
      </c>
      <c r="C27" s="321"/>
      <c r="D27" s="322"/>
      <c r="E27" s="322"/>
      <c r="F27" s="323"/>
      <c r="G27" s="323" t="s">
        <v>436</v>
      </c>
      <c r="H27" s="323"/>
      <c r="I27" s="322"/>
      <c r="J27" s="322"/>
      <c r="K27" s="323"/>
      <c r="L27" s="323"/>
      <c r="M27" s="323"/>
      <c r="N27" s="324">
        <v>17629</v>
      </c>
      <c r="O27" s="327"/>
      <c r="P27" s="326"/>
      <c r="R27" s="197">
        <v>17628856</v>
      </c>
    </row>
    <row r="28" spans="1:18" x14ac:dyDescent="0.15">
      <c r="A28" s="314" t="s">
        <v>437</v>
      </c>
      <c r="C28" s="321"/>
      <c r="D28" s="322"/>
      <c r="E28" s="322"/>
      <c r="F28" s="323"/>
      <c r="G28" s="322" t="s">
        <v>438</v>
      </c>
      <c r="H28" s="322"/>
      <c r="I28" s="322"/>
      <c r="J28" s="322"/>
      <c r="K28" s="323"/>
      <c r="L28" s="323"/>
      <c r="M28" s="323"/>
      <c r="N28" s="324">
        <v>343</v>
      </c>
      <c r="O28" s="327"/>
      <c r="P28" s="326"/>
      <c r="R28" s="197">
        <v>343219</v>
      </c>
    </row>
    <row r="29" spans="1:18" x14ac:dyDescent="0.15">
      <c r="A29" s="314" t="s">
        <v>439</v>
      </c>
      <c r="C29" s="321"/>
      <c r="D29" s="322"/>
      <c r="E29" s="322"/>
      <c r="F29" s="323"/>
      <c r="G29" s="322" t="s">
        <v>262</v>
      </c>
      <c r="H29" s="322"/>
      <c r="I29" s="322"/>
      <c r="J29" s="322"/>
      <c r="K29" s="323"/>
      <c r="L29" s="323"/>
      <c r="M29" s="323"/>
      <c r="N29" s="324">
        <v>3969</v>
      </c>
      <c r="O29" s="327"/>
      <c r="P29" s="326"/>
      <c r="R29" s="197">
        <v>3968564</v>
      </c>
    </row>
    <row r="30" spans="1:18" x14ac:dyDescent="0.15">
      <c r="A30" s="314" t="s">
        <v>440</v>
      </c>
      <c r="C30" s="321"/>
      <c r="D30" s="322"/>
      <c r="E30" s="323" t="s">
        <v>441</v>
      </c>
      <c r="F30" s="323"/>
      <c r="G30" s="322"/>
      <c r="H30" s="322"/>
      <c r="I30" s="322"/>
      <c r="J30" s="322"/>
      <c r="K30" s="323"/>
      <c r="L30" s="323"/>
      <c r="M30" s="323"/>
      <c r="N30" s="324">
        <v>475632</v>
      </c>
      <c r="O30" s="327"/>
      <c r="P30" s="326"/>
      <c r="R30" s="197">
        <f>IF(COUNTIF(R31:R34,"-")=COUNTA(R31:R34),"-",SUM(R31:R34))</f>
        <v>475631629</v>
      </c>
    </row>
    <row r="31" spans="1:18" x14ac:dyDescent="0.15">
      <c r="A31" s="314" t="s">
        <v>442</v>
      </c>
      <c r="C31" s="321"/>
      <c r="D31" s="322"/>
      <c r="E31" s="322"/>
      <c r="F31" s="322" t="s">
        <v>443</v>
      </c>
      <c r="G31" s="322"/>
      <c r="H31" s="322"/>
      <c r="I31" s="322"/>
      <c r="J31" s="322"/>
      <c r="K31" s="323"/>
      <c r="L31" s="323"/>
      <c r="M31" s="323"/>
      <c r="N31" s="324">
        <v>340528</v>
      </c>
      <c r="O31" s="327"/>
      <c r="P31" s="326"/>
      <c r="R31" s="197">
        <v>340527811</v>
      </c>
    </row>
    <row r="32" spans="1:18" x14ac:dyDescent="0.15">
      <c r="A32" s="314" t="s">
        <v>444</v>
      </c>
      <c r="C32" s="321"/>
      <c r="D32" s="322"/>
      <c r="E32" s="322"/>
      <c r="F32" s="322" t="s">
        <v>445</v>
      </c>
      <c r="G32" s="322"/>
      <c r="H32" s="322"/>
      <c r="I32" s="322"/>
      <c r="J32" s="322"/>
      <c r="K32" s="323"/>
      <c r="L32" s="323"/>
      <c r="M32" s="323"/>
      <c r="N32" s="324">
        <v>110326</v>
      </c>
      <c r="O32" s="327"/>
      <c r="P32" s="326"/>
      <c r="R32" s="197">
        <v>110326368</v>
      </c>
    </row>
    <row r="33" spans="1:18" x14ac:dyDescent="0.15">
      <c r="A33" s="314" t="s">
        <v>446</v>
      </c>
      <c r="C33" s="321"/>
      <c r="D33" s="322"/>
      <c r="E33" s="322"/>
      <c r="F33" s="322" t="s">
        <v>447</v>
      </c>
      <c r="G33" s="322"/>
      <c r="H33" s="322"/>
      <c r="I33" s="322"/>
      <c r="J33" s="322"/>
      <c r="K33" s="323"/>
      <c r="L33" s="323"/>
      <c r="M33" s="323"/>
      <c r="N33" s="324">
        <v>19512</v>
      </c>
      <c r="O33" s="327"/>
      <c r="P33" s="326"/>
      <c r="R33" s="197">
        <v>19511950</v>
      </c>
    </row>
    <row r="34" spans="1:18" x14ac:dyDescent="0.15">
      <c r="A34" s="314" t="s">
        <v>448</v>
      </c>
      <c r="C34" s="321"/>
      <c r="D34" s="322"/>
      <c r="E34" s="322"/>
      <c r="F34" s="322" t="s">
        <v>262</v>
      </c>
      <c r="G34" s="322"/>
      <c r="H34" s="322"/>
      <c r="I34" s="322"/>
      <c r="J34" s="322"/>
      <c r="K34" s="323"/>
      <c r="L34" s="323"/>
      <c r="M34" s="323"/>
      <c r="N34" s="324">
        <v>5266</v>
      </c>
      <c r="O34" s="327"/>
      <c r="P34" s="326"/>
      <c r="R34" s="197">
        <v>5265500</v>
      </c>
    </row>
    <row r="35" spans="1:18" x14ac:dyDescent="0.15">
      <c r="A35" s="314" t="s">
        <v>449</v>
      </c>
      <c r="C35" s="321"/>
      <c r="D35" s="322" t="s">
        <v>450</v>
      </c>
      <c r="E35" s="322"/>
      <c r="F35" s="322"/>
      <c r="G35" s="322"/>
      <c r="H35" s="322"/>
      <c r="I35" s="322"/>
      <c r="J35" s="322"/>
      <c r="K35" s="323"/>
      <c r="L35" s="323"/>
      <c r="M35" s="323"/>
      <c r="N35" s="324">
        <v>333327</v>
      </c>
      <c r="O35" s="327"/>
      <c r="P35" s="326"/>
      <c r="R35" s="197">
        <f>IF(COUNTIF(R36:R37,"-")=COUNTA(R36:R37),"-",SUM(R36:R37))</f>
        <v>333326541</v>
      </c>
    </row>
    <row r="36" spans="1:18" x14ac:dyDescent="0.15">
      <c r="A36" s="314" t="s">
        <v>451</v>
      </c>
      <c r="C36" s="321"/>
      <c r="D36" s="322"/>
      <c r="E36" s="322" t="s">
        <v>452</v>
      </c>
      <c r="F36" s="322"/>
      <c r="G36" s="322"/>
      <c r="H36" s="322"/>
      <c r="I36" s="322"/>
      <c r="J36" s="322"/>
      <c r="K36" s="328"/>
      <c r="L36" s="328"/>
      <c r="M36" s="328"/>
      <c r="N36" s="324">
        <v>70703</v>
      </c>
      <c r="O36" s="327"/>
      <c r="P36" s="326"/>
      <c r="R36" s="197">
        <v>70702777</v>
      </c>
    </row>
    <row r="37" spans="1:18" x14ac:dyDescent="0.15">
      <c r="A37" s="314" t="s">
        <v>453</v>
      </c>
      <c r="C37" s="321"/>
      <c r="D37" s="322"/>
      <c r="E37" s="322" t="s">
        <v>262</v>
      </c>
      <c r="F37" s="322"/>
      <c r="G37" s="323"/>
      <c r="H37" s="322"/>
      <c r="I37" s="322"/>
      <c r="J37" s="322"/>
      <c r="K37" s="328"/>
      <c r="L37" s="328"/>
      <c r="M37" s="328"/>
      <c r="N37" s="324">
        <v>262624</v>
      </c>
      <c r="O37" s="327"/>
      <c r="P37" s="326"/>
      <c r="R37" s="197">
        <v>262623764</v>
      </c>
    </row>
    <row r="38" spans="1:18" x14ac:dyDescent="0.15">
      <c r="A38" s="314" t="s">
        <v>454</v>
      </c>
      <c r="C38" s="329" t="s">
        <v>455</v>
      </c>
      <c r="D38" s="330"/>
      <c r="E38" s="330"/>
      <c r="F38" s="330"/>
      <c r="G38" s="330"/>
      <c r="H38" s="330"/>
      <c r="I38" s="330"/>
      <c r="J38" s="330"/>
      <c r="K38" s="331"/>
      <c r="L38" s="331"/>
      <c r="M38" s="331"/>
      <c r="N38" s="332">
        <v>-1276829</v>
      </c>
      <c r="O38" s="333"/>
      <c r="P38" s="326"/>
      <c r="R38" s="197">
        <f>IF(COUNTIF(R14:R35,"-")=COUNTA(R14:R35),"-",SUM(R35)-SUM(R14))</f>
        <v>-1276829202</v>
      </c>
    </row>
    <row r="39" spans="1:18" x14ac:dyDescent="0.15">
      <c r="A39" s="314" t="s">
        <v>456</v>
      </c>
      <c r="C39" s="321"/>
      <c r="D39" s="322" t="s">
        <v>457</v>
      </c>
      <c r="E39" s="322"/>
      <c r="F39" s="323"/>
      <c r="G39" s="322"/>
      <c r="H39" s="322"/>
      <c r="I39" s="322"/>
      <c r="J39" s="322"/>
      <c r="K39" s="323"/>
      <c r="L39" s="323"/>
      <c r="M39" s="323"/>
      <c r="N39" s="324">
        <v>91923</v>
      </c>
      <c r="O39" s="325"/>
      <c r="P39" s="326"/>
      <c r="R39" s="197">
        <f>IF(COUNTIF(R40:R44,"-")=COUNTA(R40:R44),"-",SUM(R40:R44))</f>
        <v>91922725</v>
      </c>
    </row>
    <row r="40" spans="1:18" x14ac:dyDescent="0.15">
      <c r="A40" s="314" t="s">
        <v>458</v>
      </c>
      <c r="C40" s="321"/>
      <c r="D40" s="322"/>
      <c r="E40" s="323" t="s">
        <v>459</v>
      </c>
      <c r="F40" s="323"/>
      <c r="G40" s="322"/>
      <c r="H40" s="322"/>
      <c r="I40" s="322"/>
      <c r="J40" s="322"/>
      <c r="K40" s="323"/>
      <c r="L40" s="323"/>
      <c r="M40" s="323"/>
      <c r="N40" s="324" t="s">
        <v>635</v>
      </c>
      <c r="O40" s="327"/>
      <c r="P40" s="326"/>
      <c r="R40" s="197" t="s">
        <v>250</v>
      </c>
    </row>
    <row r="41" spans="1:18" x14ac:dyDescent="0.15">
      <c r="A41" s="314" t="s">
        <v>460</v>
      </c>
      <c r="C41" s="321"/>
      <c r="D41" s="322"/>
      <c r="E41" s="323" t="s">
        <v>461</v>
      </c>
      <c r="F41" s="323"/>
      <c r="G41" s="322"/>
      <c r="H41" s="322"/>
      <c r="I41" s="322"/>
      <c r="J41" s="322"/>
      <c r="K41" s="323"/>
      <c r="L41" s="323"/>
      <c r="M41" s="323"/>
      <c r="N41" s="324">
        <v>91923</v>
      </c>
      <c r="O41" s="327"/>
      <c r="P41" s="326"/>
      <c r="R41" s="197">
        <v>91922725</v>
      </c>
    </row>
    <row r="42" spans="1:18" x14ac:dyDescent="0.15">
      <c r="A42" s="314" t="s">
        <v>462</v>
      </c>
      <c r="C42" s="321"/>
      <c r="D42" s="322"/>
      <c r="E42" s="323" t="s">
        <v>463</v>
      </c>
      <c r="F42" s="323"/>
      <c r="G42" s="322"/>
      <c r="H42" s="323"/>
      <c r="I42" s="322"/>
      <c r="J42" s="322"/>
      <c r="K42" s="323"/>
      <c r="L42" s="323"/>
      <c r="M42" s="323"/>
      <c r="N42" s="324" t="s">
        <v>635</v>
      </c>
      <c r="O42" s="327"/>
      <c r="P42" s="326"/>
      <c r="R42" s="197" t="s">
        <v>250</v>
      </c>
    </row>
    <row r="43" spans="1:18" x14ac:dyDescent="0.15">
      <c r="A43" s="314" t="s">
        <v>464</v>
      </c>
      <c r="C43" s="321"/>
      <c r="D43" s="322"/>
      <c r="E43" s="322" t="s">
        <v>465</v>
      </c>
      <c r="F43" s="322"/>
      <c r="G43" s="322"/>
      <c r="H43" s="322"/>
      <c r="I43" s="322"/>
      <c r="J43" s="322"/>
      <c r="K43" s="323"/>
      <c r="L43" s="323"/>
      <c r="M43" s="323"/>
      <c r="N43" s="324" t="s">
        <v>635</v>
      </c>
      <c r="O43" s="327"/>
      <c r="P43" s="326"/>
      <c r="R43" s="197" t="s">
        <v>250</v>
      </c>
    </row>
    <row r="44" spans="1:18" x14ac:dyDescent="0.15">
      <c r="A44" s="314" t="s">
        <v>466</v>
      </c>
      <c r="C44" s="321"/>
      <c r="D44" s="322"/>
      <c r="E44" s="322" t="s">
        <v>262</v>
      </c>
      <c r="F44" s="322"/>
      <c r="G44" s="322"/>
      <c r="H44" s="322"/>
      <c r="I44" s="322"/>
      <c r="J44" s="322"/>
      <c r="K44" s="323"/>
      <c r="L44" s="323"/>
      <c r="M44" s="323"/>
      <c r="N44" s="324" t="s">
        <v>635</v>
      </c>
      <c r="O44" s="327"/>
      <c r="P44" s="326"/>
      <c r="R44" s="197" t="s">
        <v>250</v>
      </c>
    </row>
    <row r="45" spans="1:18" x14ac:dyDescent="0.15">
      <c r="A45" s="314" t="s">
        <v>467</v>
      </c>
      <c r="C45" s="321"/>
      <c r="D45" s="322" t="s">
        <v>468</v>
      </c>
      <c r="E45" s="322"/>
      <c r="F45" s="322"/>
      <c r="G45" s="322"/>
      <c r="H45" s="322"/>
      <c r="I45" s="322"/>
      <c r="J45" s="322"/>
      <c r="K45" s="328"/>
      <c r="L45" s="328"/>
      <c r="M45" s="328"/>
      <c r="N45" s="324">
        <v>166</v>
      </c>
      <c r="O45" s="325"/>
      <c r="P45" s="326"/>
      <c r="R45" s="197">
        <f>IF(COUNTIF(R46:R47,"-")=COUNTA(R46:R47),"-",SUM(R46:R47))</f>
        <v>166075</v>
      </c>
    </row>
    <row r="46" spans="1:18" x14ac:dyDescent="0.15">
      <c r="A46" s="314" t="s">
        <v>469</v>
      </c>
      <c r="C46" s="321"/>
      <c r="D46" s="322"/>
      <c r="E46" s="322" t="s">
        <v>470</v>
      </c>
      <c r="F46" s="322"/>
      <c r="G46" s="322"/>
      <c r="H46" s="322"/>
      <c r="I46" s="322"/>
      <c r="J46" s="322"/>
      <c r="K46" s="328"/>
      <c r="L46" s="328"/>
      <c r="M46" s="328"/>
      <c r="N46" s="324">
        <v>166</v>
      </c>
      <c r="O46" s="327"/>
      <c r="P46" s="326"/>
      <c r="R46" s="197">
        <v>166075</v>
      </c>
    </row>
    <row r="47" spans="1:18" ht="14.25" thickBot="1" x14ac:dyDescent="0.2">
      <c r="A47" s="314" t="s">
        <v>471</v>
      </c>
      <c r="C47" s="321"/>
      <c r="D47" s="322"/>
      <c r="E47" s="322" t="s">
        <v>262</v>
      </c>
      <c r="F47" s="322"/>
      <c r="G47" s="322"/>
      <c r="H47" s="322"/>
      <c r="I47" s="322"/>
      <c r="J47" s="322"/>
      <c r="K47" s="328"/>
      <c r="L47" s="328"/>
      <c r="M47" s="328"/>
      <c r="N47" s="324" t="s">
        <v>635</v>
      </c>
      <c r="O47" s="327"/>
      <c r="P47" s="326"/>
      <c r="R47" s="197" t="s">
        <v>250</v>
      </c>
    </row>
    <row r="48" spans="1:18" ht="14.25" thickBot="1" x14ac:dyDescent="0.2">
      <c r="A48" s="314" t="s">
        <v>472</v>
      </c>
      <c r="C48" s="334" t="s">
        <v>473</v>
      </c>
      <c r="D48" s="335"/>
      <c r="E48" s="335"/>
      <c r="F48" s="335"/>
      <c r="G48" s="335"/>
      <c r="H48" s="335"/>
      <c r="I48" s="335"/>
      <c r="J48" s="335"/>
      <c r="K48" s="336"/>
      <c r="L48" s="336"/>
      <c r="M48" s="336"/>
      <c r="N48" s="337">
        <v>-1368586</v>
      </c>
      <c r="O48" s="338"/>
      <c r="P48" s="326"/>
      <c r="R48" s="197">
        <f>IF(COUNTIF(R38:R47,"-")=COUNTA(R38:R47),"-",SUM(R38,R45)-SUM(R39))</f>
        <v>-1368585852</v>
      </c>
    </row>
    <row r="49" spans="1:12" s="340" customFormat="1" ht="3.75" customHeight="1" x14ac:dyDescent="0.15">
      <c r="A49" s="339"/>
      <c r="C49" s="341"/>
      <c r="D49" s="341"/>
      <c r="E49" s="342"/>
      <c r="F49" s="342"/>
      <c r="G49" s="342"/>
      <c r="H49" s="342"/>
      <c r="I49" s="342"/>
      <c r="J49" s="343"/>
      <c r="K49" s="343"/>
      <c r="L49" s="343"/>
    </row>
    <row r="50" spans="1:12" s="340" customFormat="1" ht="15.6" customHeight="1" x14ac:dyDescent="0.15">
      <c r="A50" s="339"/>
      <c r="C50" s="344"/>
      <c r="D50" s="344" t="s">
        <v>373</v>
      </c>
      <c r="E50" s="345"/>
      <c r="F50" s="345"/>
      <c r="G50" s="345"/>
      <c r="H50" s="345"/>
      <c r="I50" s="345"/>
      <c r="J50" s="346"/>
      <c r="K50" s="346"/>
      <c r="L50" s="346"/>
    </row>
  </sheetData>
  <sheetProtection sheet="1" objects="1" scenarios="1"/>
  <mergeCells count="5">
    <mergeCell ref="C9:O9"/>
    <mergeCell ref="C10:O10"/>
    <mergeCell ref="C11:O11"/>
    <mergeCell ref="C13:M13"/>
    <mergeCell ref="N13:O13"/>
  </mergeCells>
  <phoneticPr fontId="3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1" zoomScale="85" zoomScaleNormal="85" workbookViewId="0"/>
  </sheetViews>
  <sheetFormatPr defaultRowHeight="13.5" x14ac:dyDescent="0.15"/>
  <cols>
    <col min="1" max="1" width="9" style="192" hidden="1" customWidth="1"/>
    <col min="2" max="2" width="0.75" style="194" customWidth="1"/>
    <col min="3" max="11" width="2.125" style="194" customWidth="1"/>
    <col min="12" max="12" width="13.25" style="194" customWidth="1"/>
    <col min="13" max="13" width="21.625" style="194" bestFit="1" customWidth="1"/>
    <col min="14" max="14" width="3" style="194" customWidth="1"/>
    <col min="15" max="15" width="0.75" style="317" customWidth="1"/>
    <col min="16" max="16" width="9" style="197"/>
    <col min="17" max="17" width="0" style="197" hidden="1" customWidth="1"/>
    <col min="18" max="16384" width="9" style="197"/>
  </cols>
  <sheetData>
    <row r="1" spans="1:17" x14ac:dyDescent="0.15">
      <c r="C1" s="194" t="s">
        <v>224</v>
      </c>
    </row>
    <row r="2" spans="1:17" x14ac:dyDescent="0.15">
      <c r="C2" s="194" t="s">
        <v>225</v>
      </c>
    </row>
    <row r="3" spans="1:17" x14ac:dyDescent="0.15">
      <c r="C3" s="194" t="s">
        <v>226</v>
      </c>
    </row>
    <row r="4" spans="1:17" x14ac:dyDescent="0.15">
      <c r="C4" s="194" t="s">
        <v>227</v>
      </c>
    </row>
    <row r="5" spans="1:17" x14ac:dyDescent="0.15">
      <c r="C5" s="194" t="s">
        <v>228</v>
      </c>
    </row>
    <row r="6" spans="1:17" x14ac:dyDescent="0.15">
      <c r="C6" s="194" t="s">
        <v>229</v>
      </c>
    </row>
    <row r="7" spans="1:17" x14ac:dyDescent="0.15">
      <c r="C7" s="194" t="s">
        <v>623</v>
      </c>
    </row>
    <row r="8" spans="1:17" s="317" customFormat="1" x14ac:dyDescent="0.15">
      <c r="A8" s="192"/>
      <c r="B8" s="347"/>
      <c r="C8" s="347"/>
      <c r="D8" s="316"/>
      <c r="E8" s="316"/>
      <c r="F8" s="316"/>
      <c r="G8" s="316"/>
      <c r="H8" s="316"/>
      <c r="I8" s="194"/>
      <c r="J8" s="194"/>
      <c r="K8" s="194"/>
      <c r="L8" s="194"/>
      <c r="M8" s="194"/>
      <c r="N8" s="194"/>
    </row>
    <row r="9" spans="1:17" s="317" customFormat="1" ht="24" x14ac:dyDescent="0.15">
      <c r="A9" s="192"/>
      <c r="B9" s="348"/>
      <c r="C9" s="481" t="s">
        <v>474</v>
      </c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</row>
    <row r="10" spans="1:17" s="317" customFormat="1" ht="14.25" x14ac:dyDescent="0.15">
      <c r="A10" s="349"/>
      <c r="B10" s="350"/>
      <c r="C10" s="482" t="s">
        <v>627</v>
      </c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</row>
    <row r="11" spans="1:17" s="317" customFormat="1" ht="14.25" x14ac:dyDescent="0.15">
      <c r="A11" s="349"/>
      <c r="B11" s="350"/>
      <c r="C11" s="482" t="s">
        <v>628</v>
      </c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</row>
    <row r="12" spans="1:17" s="317" customFormat="1" ht="14.25" thickBot="1" x14ac:dyDescent="0.2">
      <c r="A12" s="349"/>
      <c r="B12" s="350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2" t="s">
        <v>624</v>
      </c>
    </row>
    <row r="13" spans="1:17" s="317" customFormat="1" x14ac:dyDescent="0.15">
      <c r="A13" s="349"/>
      <c r="B13" s="350"/>
      <c r="C13" s="483" t="s">
        <v>234</v>
      </c>
      <c r="D13" s="484"/>
      <c r="E13" s="484"/>
      <c r="F13" s="484"/>
      <c r="G13" s="484"/>
      <c r="H13" s="484"/>
      <c r="I13" s="484"/>
      <c r="J13" s="485"/>
      <c r="K13" s="485"/>
      <c r="L13" s="486"/>
      <c r="M13" s="490" t="s">
        <v>235</v>
      </c>
      <c r="N13" s="491"/>
    </row>
    <row r="14" spans="1:17" s="317" customFormat="1" ht="14.25" thickBot="1" x14ac:dyDescent="0.2">
      <c r="A14" s="349" t="s">
        <v>232</v>
      </c>
      <c r="B14" s="350"/>
      <c r="C14" s="487"/>
      <c r="D14" s="488"/>
      <c r="E14" s="488"/>
      <c r="F14" s="488"/>
      <c r="G14" s="488"/>
      <c r="H14" s="488"/>
      <c r="I14" s="488"/>
      <c r="J14" s="488"/>
      <c r="K14" s="488"/>
      <c r="L14" s="489"/>
      <c r="M14" s="492"/>
      <c r="N14" s="493"/>
    </row>
    <row r="15" spans="1:17" s="317" customFormat="1" x14ac:dyDescent="0.15">
      <c r="A15" s="353"/>
      <c r="B15" s="354"/>
      <c r="C15" s="355" t="s">
        <v>475</v>
      </c>
      <c r="D15" s="356"/>
      <c r="E15" s="356"/>
      <c r="F15" s="357"/>
      <c r="G15" s="357"/>
      <c r="H15" s="411"/>
      <c r="I15" s="357"/>
      <c r="J15" s="411"/>
      <c r="K15" s="411"/>
      <c r="L15" s="412"/>
      <c r="M15" s="358"/>
      <c r="N15" s="359"/>
      <c r="P15" s="360"/>
    </row>
    <row r="16" spans="1:17" s="317" customFormat="1" x14ac:dyDescent="0.15">
      <c r="A16" s="192" t="s">
        <v>476</v>
      </c>
      <c r="B16" s="194"/>
      <c r="C16" s="361"/>
      <c r="D16" s="362" t="s">
        <v>477</v>
      </c>
      <c r="E16" s="362"/>
      <c r="F16" s="363"/>
      <c r="G16" s="363"/>
      <c r="H16" s="351"/>
      <c r="I16" s="363"/>
      <c r="J16" s="351"/>
      <c r="K16" s="351"/>
      <c r="L16" s="364"/>
      <c r="M16" s="365">
        <v>1556248</v>
      </c>
      <c r="N16" s="366"/>
      <c r="P16" s="360"/>
      <c r="Q16" s="317">
        <f>IF(AND(Q17="-",Q22="-"),"-",SUM(Q17,Q22))</f>
        <v>1556247988</v>
      </c>
    </row>
    <row r="17" spans="1:17" s="317" customFormat="1" x14ac:dyDescent="0.15">
      <c r="A17" s="192" t="s">
        <v>478</v>
      </c>
      <c r="B17" s="194"/>
      <c r="C17" s="361"/>
      <c r="D17" s="362"/>
      <c r="E17" s="362" t="s">
        <v>479</v>
      </c>
      <c r="F17" s="363"/>
      <c r="G17" s="363"/>
      <c r="H17" s="363"/>
      <c r="I17" s="363"/>
      <c r="J17" s="351"/>
      <c r="K17" s="351"/>
      <c r="L17" s="364"/>
      <c r="M17" s="365">
        <v>1080616</v>
      </c>
      <c r="N17" s="366"/>
      <c r="P17" s="360"/>
      <c r="Q17" s="317">
        <f>IF(COUNTIF(Q18:Q21,"-")=COUNTA(Q18:Q21),"-",SUM(Q18:Q21))</f>
        <v>1080616359</v>
      </c>
    </row>
    <row r="18" spans="1:17" s="317" customFormat="1" x14ac:dyDescent="0.15">
      <c r="A18" s="192" t="s">
        <v>480</v>
      </c>
      <c r="B18" s="194"/>
      <c r="C18" s="361"/>
      <c r="D18" s="362"/>
      <c r="E18" s="362"/>
      <c r="F18" s="363" t="s">
        <v>481</v>
      </c>
      <c r="G18" s="363"/>
      <c r="H18" s="363"/>
      <c r="I18" s="363"/>
      <c r="J18" s="351"/>
      <c r="K18" s="351"/>
      <c r="L18" s="364"/>
      <c r="M18" s="365">
        <v>515098</v>
      </c>
      <c r="N18" s="366"/>
      <c r="P18" s="360"/>
      <c r="Q18" s="317">
        <v>515098233</v>
      </c>
    </row>
    <row r="19" spans="1:17" s="317" customFormat="1" x14ac:dyDescent="0.15">
      <c r="A19" s="192" t="s">
        <v>482</v>
      </c>
      <c r="B19" s="194"/>
      <c r="C19" s="361"/>
      <c r="D19" s="362"/>
      <c r="E19" s="362"/>
      <c r="F19" s="363" t="s">
        <v>483</v>
      </c>
      <c r="G19" s="363"/>
      <c r="H19" s="363"/>
      <c r="I19" s="363"/>
      <c r="J19" s="351"/>
      <c r="K19" s="351"/>
      <c r="L19" s="364"/>
      <c r="M19" s="365">
        <v>546770</v>
      </c>
      <c r="N19" s="366"/>
      <c r="P19" s="360"/>
      <c r="Q19" s="317">
        <v>546770091</v>
      </c>
    </row>
    <row r="20" spans="1:17" s="317" customFormat="1" x14ac:dyDescent="0.15">
      <c r="A20" s="192" t="s">
        <v>484</v>
      </c>
      <c r="B20" s="194"/>
      <c r="C20" s="367"/>
      <c r="D20" s="351"/>
      <c r="E20" s="351"/>
      <c r="F20" s="351" t="s">
        <v>485</v>
      </c>
      <c r="G20" s="351"/>
      <c r="H20" s="351"/>
      <c r="I20" s="351"/>
      <c r="J20" s="351"/>
      <c r="K20" s="351"/>
      <c r="L20" s="364"/>
      <c r="M20" s="365">
        <v>17629</v>
      </c>
      <c r="N20" s="366"/>
      <c r="P20" s="360"/>
      <c r="Q20" s="317">
        <v>17628856</v>
      </c>
    </row>
    <row r="21" spans="1:17" s="317" customFormat="1" x14ac:dyDescent="0.15">
      <c r="A21" s="192" t="s">
        <v>486</v>
      </c>
      <c r="B21" s="194"/>
      <c r="C21" s="368"/>
      <c r="D21" s="369"/>
      <c r="E21" s="351"/>
      <c r="F21" s="369" t="s">
        <v>487</v>
      </c>
      <c r="G21" s="369"/>
      <c r="H21" s="369"/>
      <c r="I21" s="369"/>
      <c r="J21" s="351"/>
      <c r="K21" s="351"/>
      <c r="L21" s="364"/>
      <c r="M21" s="365">
        <v>1119</v>
      </c>
      <c r="N21" s="366"/>
      <c r="P21" s="360"/>
      <c r="Q21" s="317">
        <v>1119179</v>
      </c>
    </row>
    <row r="22" spans="1:17" s="317" customFormat="1" x14ac:dyDescent="0.15">
      <c r="A22" s="192" t="s">
        <v>488</v>
      </c>
      <c r="B22" s="194"/>
      <c r="C22" s="367"/>
      <c r="D22" s="369"/>
      <c r="E22" s="351" t="s">
        <v>489</v>
      </c>
      <c r="F22" s="369"/>
      <c r="G22" s="369"/>
      <c r="H22" s="369"/>
      <c r="I22" s="369"/>
      <c r="J22" s="351"/>
      <c r="K22" s="351"/>
      <c r="L22" s="364"/>
      <c r="M22" s="365">
        <v>475632</v>
      </c>
      <c r="N22" s="366"/>
      <c r="P22" s="360"/>
      <c r="Q22" s="317">
        <f>IF(COUNTIF(Q23:Q26,"-")=COUNTA(Q23:Q26),"-",SUM(Q23:Q26))</f>
        <v>475631629</v>
      </c>
    </row>
    <row r="23" spans="1:17" s="317" customFormat="1" x14ac:dyDescent="0.15">
      <c r="A23" s="192" t="s">
        <v>490</v>
      </c>
      <c r="B23" s="194"/>
      <c r="C23" s="367"/>
      <c r="D23" s="369"/>
      <c r="E23" s="369"/>
      <c r="F23" s="351" t="s">
        <v>491</v>
      </c>
      <c r="G23" s="369"/>
      <c r="H23" s="369"/>
      <c r="I23" s="369"/>
      <c r="J23" s="351"/>
      <c r="K23" s="351"/>
      <c r="L23" s="364"/>
      <c r="M23" s="365">
        <v>340528</v>
      </c>
      <c r="N23" s="366"/>
      <c r="P23" s="360"/>
      <c r="Q23" s="317">
        <v>340527811</v>
      </c>
    </row>
    <row r="24" spans="1:17" s="317" customFormat="1" x14ac:dyDescent="0.15">
      <c r="A24" s="192" t="s">
        <v>492</v>
      </c>
      <c r="B24" s="194"/>
      <c r="C24" s="367"/>
      <c r="D24" s="369"/>
      <c r="E24" s="369"/>
      <c r="F24" s="351" t="s">
        <v>493</v>
      </c>
      <c r="G24" s="369"/>
      <c r="H24" s="369"/>
      <c r="I24" s="369"/>
      <c r="J24" s="351"/>
      <c r="K24" s="351"/>
      <c r="L24" s="364"/>
      <c r="M24" s="365">
        <v>110326</v>
      </c>
      <c r="N24" s="366"/>
      <c r="P24" s="360"/>
      <c r="Q24" s="317">
        <v>110326368</v>
      </c>
    </row>
    <row r="25" spans="1:17" s="317" customFormat="1" x14ac:dyDescent="0.15">
      <c r="A25" s="192" t="s">
        <v>494</v>
      </c>
      <c r="B25" s="194"/>
      <c r="C25" s="367"/>
      <c r="D25" s="351"/>
      <c r="E25" s="369"/>
      <c r="F25" s="351" t="s">
        <v>495</v>
      </c>
      <c r="G25" s="369"/>
      <c r="H25" s="369"/>
      <c r="I25" s="369"/>
      <c r="J25" s="351"/>
      <c r="K25" s="351"/>
      <c r="L25" s="364"/>
      <c r="M25" s="365">
        <v>19512</v>
      </c>
      <c r="N25" s="370"/>
      <c r="P25" s="360"/>
      <c r="Q25" s="317">
        <v>19511950</v>
      </c>
    </row>
    <row r="26" spans="1:17" s="317" customFormat="1" x14ac:dyDescent="0.15">
      <c r="A26" s="192" t="s">
        <v>496</v>
      </c>
      <c r="B26" s="194"/>
      <c r="C26" s="367"/>
      <c r="D26" s="351"/>
      <c r="E26" s="371"/>
      <c r="F26" s="369" t="s">
        <v>487</v>
      </c>
      <c r="G26" s="351"/>
      <c r="H26" s="369"/>
      <c r="I26" s="369"/>
      <c r="J26" s="351"/>
      <c r="K26" s="351"/>
      <c r="L26" s="364"/>
      <c r="M26" s="365">
        <v>5266</v>
      </c>
      <c r="N26" s="366"/>
      <c r="P26" s="360"/>
      <c r="Q26" s="317">
        <v>5265500</v>
      </c>
    </row>
    <row r="27" spans="1:17" s="317" customFormat="1" x14ac:dyDescent="0.15">
      <c r="A27" s="192" t="s">
        <v>497</v>
      </c>
      <c r="B27" s="194"/>
      <c r="C27" s="367"/>
      <c r="D27" s="351" t="s">
        <v>498</v>
      </c>
      <c r="E27" s="371"/>
      <c r="F27" s="369"/>
      <c r="G27" s="369"/>
      <c r="H27" s="369"/>
      <c r="I27" s="369"/>
      <c r="J27" s="351"/>
      <c r="K27" s="351"/>
      <c r="L27" s="364"/>
      <c r="M27" s="365">
        <v>2527276</v>
      </c>
      <c r="N27" s="366"/>
      <c r="P27" s="360"/>
      <c r="Q27" s="317">
        <f>IF(COUNTIF(Q28:Q31,"-")=COUNTA(Q28:Q31),"-",SUM(Q28:Q31))</f>
        <v>2527275654</v>
      </c>
    </row>
    <row r="28" spans="1:17" s="317" customFormat="1" x14ac:dyDescent="0.15">
      <c r="A28" s="192" t="s">
        <v>499</v>
      </c>
      <c r="B28" s="194"/>
      <c r="C28" s="367"/>
      <c r="D28" s="351"/>
      <c r="E28" s="371" t="s">
        <v>500</v>
      </c>
      <c r="F28" s="369"/>
      <c r="G28" s="369"/>
      <c r="H28" s="369"/>
      <c r="I28" s="369"/>
      <c r="J28" s="351"/>
      <c r="K28" s="351"/>
      <c r="L28" s="364"/>
      <c r="M28" s="365">
        <v>1935844</v>
      </c>
      <c r="N28" s="366"/>
      <c r="P28" s="360"/>
      <c r="Q28" s="317">
        <v>1935843595</v>
      </c>
    </row>
    <row r="29" spans="1:17" s="317" customFormat="1" x14ac:dyDescent="0.15">
      <c r="A29" s="192" t="s">
        <v>501</v>
      </c>
      <c r="B29" s="194"/>
      <c r="C29" s="367"/>
      <c r="D29" s="351"/>
      <c r="E29" s="371" t="s">
        <v>502</v>
      </c>
      <c r="F29" s="369"/>
      <c r="G29" s="369"/>
      <c r="H29" s="369"/>
      <c r="I29" s="369"/>
      <c r="J29" s="351"/>
      <c r="K29" s="351"/>
      <c r="L29" s="364"/>
      <c r="M29" s="365">
        <v>258368</v>
      </c>
      <c r="N29" s="366"/>
      <c r="P29" s="360"/>
      <c r="Q29" s="317">
        <v>258368278</v>
      </c>
    </row>
    <row r="30" spans="1:17" s="317" customFormat="1" x14ac:dyDescent="0.15">
      <c r="A30" s="192" t="s">
        <v>503</v>
      </c>
      <c r="B30" s="194"/>
      <c r="C30" s="367"/>
      <c r="D30" s="351"/>
      <c r="E30" s="371" t="s">
        <v>504</v>
      </c>
      <c r="F30" s="369"/>
      <c r="G30" s="369"/>
      <c r="H30" s="369"/>
      <c r="I30" s="369"/>
      <c r="J30" s="351"/>
      <c r="K30" s="351"/>
      <c r="L30" s="364"/>
      <c r="M30" s="365">
        <v>70440</v>
      </c>
      <c r="N30" s="366"/>
      <c r="P30" s="360"/>
      <c r="Q30" s="317">
        <v>70440017</v>
      </c>
    </row>
    <row r="31" spans="1:17" s="317" customFormat="1" x14ac:dyDescent="0.15">
      <c r="A31" s="192" t="s">
        <v>505</v>
      </c>
      <c r="B31" s="194"/>
      <c r="C31" s="367"/>
      <c r="D31" s="351"/>
      <c r="E31" s="371" t="s">
        <v>506</v>
      </c>
      <c r="F31" s="369"/>
      <c r="G31" s="369"/>
      <c r="H31" s="369"/>
      <c r="I31" s="371"/>
      <c r="J31" s="351"/>
      <c r="K31" s="351"/>
      <c r="L31" s="364"/>
      <c r="M31" s="365">
        <v>262624</v>
      </c>
      <c r="N31" s="366"/>
      <c r="P31" s="360"/>
      <c r="Q31" s="317">
        <v>262623764</v>
      </c>
    </row>
    <row r="32" spans="1:17" s="317" customFormat="1" x14ac:dyDescent="0.15">
      <c r="A32" s="192" t="s">
        <v>507</v>
      </c>
      <c r="B32" s="194"/>
      <c r="C32" s="367"/>
      <c r="D32" s="351" t="s">
        <v>508</v>
      </c>
      <c r="E32" s="371"/>
      <c r="F32" s="369"/>
      <c r="G32" s="369"/>
      <c r="H32" s="369"/>
      <c r="I32" s="371"/>
      <c r="J32" s="351"/>
      <c r="K32" s="351"/>
      <c r="L32" s="364"/>
      <c r="M32" s="365" t="s">
        <v>250</v>
      </c>
      <c r="N32" s="366"/>
      <c r="P32" s="360"/>
      <c r="Q32" s="317" t="str">
        <f>IF(COUNTIF(Q33:Q34,"-")=COUNTA(Q33:Q34),"-",SUM(Q33:Q34))</f>
        <v>-</v>
      </c>
    </row>
    <row r="33" spans="1:17" s="317" customFormat="1" x14ac:dyDescent="0.15">
      <c r="A33" s="192" t="s">
        <v>509</v>
      </c>
      <c r="B33" s="194"/>
      <c r="C33" s="367"/>
      <c r="D33" s="351"/>
      <c r="E33" s="371" t="s">
        <v>510</v>
      </c>
      <c r="F33" s="369"/>
      <c r="G33" s="369"/>
      <c r="H33" s="369"/>
      <c r="I33" s="369"/>
      <c r="J33" s="351"/>
      <c r="K33" s="351"/>
      <c r="L33" s="364"/>
      <c r="M33" s="365" t="s">
        <v>189</v>
      </c>
      <c r="N33" s="366"/>
      <c r="P33" s="360"/>
      <c r="Q33" s="317" t="s">
        <v>250</v>
      </c>
    </row>
    <row r="34" spans="1:17" s="317" customFormat="1" x14ac:dyDescent="0.15">
      <c r="A34" s="192" t="s">
        <v>511</v>
      </c>
      <c r="B34" s="194"/>
      <c r="C34" s="367"/>
      <c r="D34" s="351"/>
      <c r="E34" s="371" t="s">
        <v>487</v>
      </c>
      <c r="F34" s="369"/>
      <c r="G34" s="369"/>
      <c r="H34" s="369"/>
      <c r="I34" s="369"/>
      <c r="J34" s="351"/>
      <c r="K34" s="351"/>
      <c r="L34" s="364"/>
      <c r="M34" s="365" t="s">
        <v>189</v>
      </c>
      <c r="N34" s="366"/>
      <c r="P34" s="360"/>
      <c r="Q34" s="317" t="s">
        <v>250</v>
      </c>
    </row>
    <row r="35" spans="1:17" s="317" customFormat="1" x14ac:dyDescent="0.15">
      <c r="A35" s="192" t="s">
        <v>512</v>
      </c>
      <c r="B35" s="194"/>
      <c r="C35" s="367"/>
      <c r="D35" s="351" t="s">
        <v>513</v>
      </c>
      <c r="E35" s="371"/>
      <c r="F35" s="369"/>
      <c r="G35" s="369"/>
      <c r="H35" s="369"/>
      <c r="I35" s="369"/>
      <c r="J35" s="351"/>
      <c r="K35" s="351"/>
      <c r="L35" s="364"/>
      <c r="M35" s="365" t="s">
        <v>189</v>
      </c>
      <c r="N35" s="366"/>
      <c r="P35" s="360"/>
      <c r="Q35" s="317" t="s">
        <v>250</v>
      </c>
    </row>
    <row r="36" spans="1:17" s="317" customFormat="1" x14ac:dyDescent="0.15">
      <c r="A36" s="192" t="s">
        <v>514</v>
      </c>
      <c r="B36" s="194"/>
      <c r="C36" s="372" t="s">
        <v>515</v>
      </c>
      <c r="D36" s="373"/>
      <c r="E36" s="374"/>
      <c r="F36" s="375"/>
      <c r="G36" s="375"/>
      <c r="H36" s="375"/>
      <c r="I36" s="375"/>
      <c r="J36" s="373"/>
      <c r="K36" s="373"/>
      <c r="L36" s="376"/>
      <c r="M36" s="377">
        <v>971028</v>
      </c>
      <c r="N36" s="378"/>
      <c r="P36" s="360"/>
      <c r="Q36" s="317">
        <f>IF(COUNTIF(Q16:Q35,"-")=COUNTA(Q16:Q35),"-",SUM(Q27,Q35)-SUM(Q16,Q32))</f>
        <v>971027666</v>
      </c>
    </row>
    <row r="37" spans="1:17" s="317" customFormat="1" x14ac:dyDescent="0.15">
      <c r="A37" s="192"/>
      <c r="B37" s="194"/>
      <c r="C37" s="367" t="s">
        <v>516</v>
      </c>
      <c r="D37" s="351"/>
      <c r="E37" s="371"/>
      <c r="F37" s="369"/>
      <c r="G37" s="369"/>
      <c r="H37" s="369"/>
      <c r="I37" s="371"/>
      <c r="J37" s="351"/>
      <c r="K37" s="351"/>
      <c r="L37" s="364"/>
      <c r="M37" s="379"/>
      <c r="N37" s="380"/>
      <c r="P37" s="360"/>
    </row>
    <row r="38" spans="1:17" s="317" customFormat="1" x14ac:dyDescent="0.15">
      <c r="A38" s="192" t="s">
        <v>517</v>
      </c>
      <c r="B38" s="194"/>
      <c r="C38" s="367"/>
      <c r="D38" s="351" t="s">
        <v>518</v>
      </c>
      <c r="E38" s="371"/>
      <c r="F38" s="369"/>
      <c r="G38" s="369"/>
      <c r="H38" s="369"/>
      <c r="I38" s="369"/>
      <c r="J38" s="351"/>
      <c r="K38" s="351"/>
      <c r="L38" s="364"/>
      <c r="M38" s="365">
        <v>702100</v>
      </c>
      <c r="N38" s="366"/>
      <c r="P38" s="360"/>
      <c r="Q38" s="317">
        <f>IF(COUNTIF(Q39:Q43,"-")=COUNTA(Q39:Q43),"-",SUM(Q39:Q43))</f>
        <v>702099598</v>
      </c>
    </row>
    <row r="39" spans="1:17" s="317" customFormat="1" x14ac:dyDescent="0.15">
      <c r="A39" s="192" t="s">
        <v>519</v>
      </c>
      <c r="B39" s="194"/>
      <c r="C39" s="367"/>
      <c r="D39" s="351"/>
      <c r="E39" s="371" t="s">
        <v>520</v>
      </c>
      <c r="F39" s="369"/>
      <c r="G39" s="369"/>
      <c r="H39" s="369"/>
      <c r="I39" s="369"/>
      <c r="J39" s="351"/>
      <c r="K39" s="351"/>
      <c r="L39" s="364"/>
      <c r="M39" s="365">
        <v>449228</v>
      </c>
      <c r="N39" s="366"/>
      <c r="P39" s="360"/>
      <c r="Q39" s="317">
        <v>449227656</v>
      </c>
    </row>
    <row r="40" spans="1:17" s="317" customFormat="1" x14ac:dyDescent="0.15">
      <c r="A40" s="192" t="s">
        <v>521</v>
      </c>
      <c r="B40" s="194"/>
      <c r="C40" s="367"/>
      <c r="D40" s="351"/>
      <c r="E40" s="371" t="s">
        <v>522</v>
      </c>
      <c r="F40" s="369"/>
      <c r="G40" s="369"/>
      <c r="H40" s="369"/>
      <c r="I40" s="369"/>
      <c r="J40" s="351"/>
      <c r="K40" s="351"/>
      <c r="L40" s="364"/>
      <c r="M40" s="365">
        <v>252872</v>
      </c>
      <c r="N40" s="366"/>
      <c r="P40" s="360"/>
      <c r="Q40" s="317">
        <v>252871942</v>
      </c>
    </row>
    <row r="41" spans="1:17" s="317" customFormat="1" x14ac:dyDescent="0.15">
      <c r="A41" s="192" t="s">
        <v>523</v>
      </c>
      <c r="B41" s="194"/>
      <c r="C41" s="367"/>
      <c r="D41" s="351"/>
      <c r="E41" s="371" t="s">
        <v>524</v>
      </c>
      <c r="F41" s="369"/>
      <c r="G41" s="369"/>
      <c r="H41" s="369"/>
      <c r="I41" s="369"/>
      <c r="J41" s="351"/>
      <c r="K41" s="351"/>
      <c r="L41" s="364"/>
      <c r="M41" s="365" t="s">
        <v>189</v>
      </c>
      <c r="N41" s="366"/>
      <c r="P41" s="360"/>
      <c r="Q41" s="317" t="s">
        <v>250</v>
      </c>
    </row>
    <row r="42" spans="1:17" s="317" customFormat="1" x14ac:dyDescent="0.15">
      <c r="A42" s="192" t="s">
        <v>525</v>
      </c>
      <c r="B42" s="194"/>
      <c r="C42" s="367"/>
      <c r="D42" s="351"/>
      <c r="E42" s="371" t="s">
        <v>526</v>
      </c>
      <c r="F42" s="369"/>
      <c r="G42" s="369"/>
      <c r="H42" s="369"/>
      <c r="I42" s="369"/>
      <c r="J42" s="351"/>
      <c r="K42" s="351"/>
      <c r="L42" s="364"/>
      <c r="M42" s="365" t="s">
        <v>189</v>
      </c>
      <c r="N42" s="366"/>
      <c r="P42" s="360"/>
      <c r="Q42" s="317" t="s">
        <v>250</v>
      </c>
    </row>
    <row r="43" spans="1:17" s="317" customFormat="1" x14ac:dyDescent="0.15">
      <c r="A43" s="192" t="s">
        <v>527</v>
      </c>
      <c r="B43" s="194"/>
      <c r="C43" s="367"/>
      <c r="D43" s="351"/>
      <c r="E43" s="371" t="s">
        <v>487</v>
      </c>
      <c r="F43" s="369"/>
      <c r="G43" s="369"/>
      <c r="H43" s="369"/>
      <c r="I43" s="369"/>
      <c r="J43" s="351"/>
      <c r="K43" s="351"/>
      <c r="L43" s="364"/>
      <c r="M43" s="365" t="s">
        <v>189</v>
      </c>
      <c r="N43" s="366"/>
      <c r="P43" s="360"/>
      <c r="Q43" s="317" t="s">
        <v>250</v>
      </c>
    </row>
    <row r="44" spans="1:17" s="317" customFormat="1" x14ac:dyDescent="0.15">
      <c r="A44" s="192" t="s">
        <v>528</v>
      </c>
      <c r="B44" s="194"/>
      <c r="C44" s="367"/>
      <c r="D44" s="351" t="s">
        <v>529</v>
      </c>
      <c r="E44" s="371"/>
      <c r="F44" s="369"/>
      <c r="G44" s="369"/>
      <c r="H44" s="369"/>
      <c r="I44" s="371"/>
      <c r="J44" s="351"/>
      <c r="K44" s="351"/>
      <c r="L44" s="364"/>
      <c r="M44" s="365">
        <v>110425</v>
      </c>
      <c r="N44" s="366"/>
      <c r="P44" s="360"/>
      <c r="Q44" s="317">
        <f>IF(COUNTIF(Q45:Q49,"-")=COUNTA(Q45:Q49),"-",SUM(Q45:Q49))</f>
        <v>110424607</v>
      </c>
    </row>
    <row r="45" spans="1:17" s="317" customFormat="1" x14ac:dyDescent="0.15">
      <c r="A45" s="192" t="s">
        <v>530</v>
      </c>
      <c r="B45" s="194"/>
      <c r="C45" s="367"/>
      <c r="D45" s="351"/>
      <c r="E45" s="371" t="s">
        <v>502</v>
      </c>
      <c r="F45" s="369"/>
      <c r="G45" s="369"/>
      <c r="H45" s="369"/>
      <c r="I45" s="371"/>
      <c r="J45" s="351"/>
      <c r="K45" s="351"/>
      <c r="L45" s="364"/>
      <c r="M45" s="365" t="s">
        <v>189</v>
      </c>
      <c r="N45" s="366"/>
      <c r="P45" s="360"/>
      <c r="Q45" s="317" t="s">
        <v>250</v>
      </c>
    </row>
    <row r="46" spans="1:17" s="317" customFormat="1" x14ac:dyDescent="0.15">
      <c r="A46" s="192" t="s">
        <v>531</v>
      </c>
      <c r="B46" s="194"/>
      <c r="C46" s="367"/>
      <c r="D46" s="351"/>
      <c r="E46" s="371" t="s">
        <v>532</v>
      </c>
      <c r="F46" s="369"/>
      <c r="G46" s="369"/>
      <c r="H46" s="369"/>
      <c r="I46" s="371"/>
      <c r="J46" s="351"/>
      <c r="K46" s="351"/>
      <c r="L46" s="364"/>
      <c r="M46" s="365">
        <v>109909</v>
      </c>
      <c r="N46" s="366"/>
      <c r="P46" s="360"/>
      <c r="Q46" s="317">
        <v>109908532</v>
      </c>
    </row>
    <row r="47" spans="1:17" s="317" customFormat="1" x14ac:dyDescent="0.15">
      <c r="A47" s="192" t="s">
        <v>533</v>
      </c>
      <c r="B47" s="194"/>
      <c r="C47" s="367"/>
      <c r="D47" s="351"/>
      <c r="E47" s="371" t="s">
        <v>534</v>
      </c>
      <c r="F47" s="369"/>
      <c r="G47" s="351"/>
      <c r="H47" s="369"/>
      <c r="I47" s="369"/>
      <c r="J47" s="351"/>
      <c r="K47" s="351"/>
      <c r="L47" s="364"/>
      <c r="M47" s="365" t="s">
        <v>189</v>
      </c>
      <c r="N47" s="366"/>
      <c r="P47" s="360"/>
      <c r="Q47" s="317" t="s">
        <v>250</v>
      </c>
    </row>
    <row r="48" spans="1:17" s="317" customFormat="1" x14ac:dyDescent="0.15">
      <c r="A48" s="192" t="s">
        <v>535</v>
      </c>
      <c r="B48" s="194"/>
      <c r="C48" s="367"/>
      <c r="D48" s="351"/>
      <c r="E48" s="371" t="s">
        <v>536</v>
      </c>
      <c r="F48" s="369"/>
      <c r="G48" s="351"/>
      <c r="H48" s="369"/>
      <c r="I48" s="369"/>
      <c r="J48" s="351"/>
      <c r="K48" s="351"/>
      <c r="L48" s="364"/>
      <c r="M48" s="365">
        <v>516</v>
      </c>
      <c r="N48" s="366"/>
      <c r="P48" s="360"/>
      <c r="Q48" s="317">
        <v>516075</v>
      </c>
    </row>
    <row r="49" spans="1:17" s="317" customFormat="1" x14ac:dyDescent="0.15">
      <c r="A49" s="192" t="s">
        <v>537</v>
      </c>
      <c r="B49" s="194"/>
      <c r="C49" s="367"/>
      <c r="D49" s="351"/>
      <c r="E49" s="371" t="s">
        <v>506</v>
      </c>
      <c r="F49" s="369"/>
      <c r="G49" s="369"/>
      <c r="H49" s="369"/>
      <c r="I49" s="369"/>
      <c r="J49" s="351"/>
      <c r="K49" s="351"/>
      <c r="L49" s="364"/>
      <c r="M49" s="365" t="s">
        <v>189</v>
      </c>
      <c r="N49" s="366"/>
      <c r="P49" s="360"/>
      <c r="Q49" s="317" t="s">
        <v>250</v>
      </c>
    </row>
    <row r="50" spans="1:17" s="317" customFormat="1" x14ac:dyDescent="0.15">
      <c r="A50" s="192" t="s">
        <v>538</v>
      </c>
      <c r="B50" s="194"/>
      <c r="C50" s="372" t="s">
        <v>539</v>
      </c>
      <c r="D50" s="373"/>
      <c r="E50" s="374"/>
      <c r="F50" s="375"/>
      <c r="G50" s="375"/>
      <c r="H50" s="375"/>
      <c r="I50" s="375"/>
      <c r="J50" s="373"/>
      <c r="K50" s="373"/>
      <c r="L50" s="376"/>
      <c r="M50" s="377">
        <v>-591675</v>
      </c>
      <c r="N50" s="378"/>
      <c r="P50" s="360"/>
      <c r="Q50" s="317">
        <f>IF(AND(Q38="-",Q44="-"),"-",SUM(Q44)-SUM(Q38))</f>
        <v>-591674991</v>
      </c>
    </row>
    <row r="51" spans="1:17" s="317" customFormat="1" x14ac:dyDescent="0.15">
      <c r="A51" s="192"/>
      <c r="B51" s="194"/>
      <c r="C51" s="367" t="s">
        <v>540</v>
      </c>
      <c r="D51" s="351"/>
      <c r="E51" s="371"/>
      <c r="F51" s="369"/>
      <c r="G51" s="369"/>
      <c r="H51" s="369"/>
      <c r="I51" s="369"/>
      <c r="J51" s="351"/>
      <c r="K51" s="351"/>
      <c r="L51" s="364"/>
      <c r="M51" s="379"/>
      <c r="N51" s="380"/>
      <c r="P51" s="360"/>
    </row>
    <row r="52" spans="1:17" s="317" customFormat="1" x14ac:dyDescent="0.15">
      <c r="A52" s="192" t="s">
        <v>541</v>
      </c>
      <c r="B52" s="194"/>
      <c r="C52" s="367"/>
      <c r="D52" s="351" t="s">
        <v>542</v>
      </c>
      <c r="E52" s="371"/>
      <c r="F52" s="369"/>
      <c r="G52" s="369"/>
      <c r="H52" s="369"/>
      <c r="I52" s="369"/>
      <c r="J52" s="351"/>
      <c r="K52" s="351"/>
      <c r="L52" s="364"/>
      <c r="M52" s="365">
        <v>228998</v>
      </c>
      <c r="N52" s="366"/>
      <c r="P52" s="360"/>
      <c r="Q52" s="317">
        <f>IF(COUNTIF(Q53:Q54,"-")=COUNTA(Q53:Q54),"-",SUM(Q53:Q54))</f>
        <v>228997903</v>
      </c>
    </row>
    <row r="53" spans="1:17" s="317" customFormat="1" x14ac:dyDescent="0.15">
      <c r="A53" s="192" t="s">
        <v>543</v>
      </c>
      <c r="B53" s="194"/>
      <c r="C53" s="367"/>
      <c r="D53" s="351"/>
      <c r="E53" s="371" t="s">
        <v>544</v>
      </c>
      <c r="F53" s="369"/>
      <c r="G53" s="369"/>
      <c r="H53" s="369"/>
      <c r="I53" s="369"/>
      <c r="J53" s="351"/>
      <c r="K53" s="351"/>
      <c r="L53" s="364"/>
      <c r="M53" s="365">
        <v>228998</v>
      </c>
      <c r="N53" s="366"/>
      <c r="P53" s="360"/>
      <c r="Q53" s="317">
        <v>228997903</v>
      </c>
    </row>
    <row r="54" spans="1:17" s="317" customFormat="1" x14ac:dyDescent="0.15">
      <c r="A54" s="192" t="s">
        <v>545</v>
      </c>
      <c r="B54" s="194"/>
      <c r="C54" s="367"/>
      <c r="D54" s="351"/>
      <c r="E54" s="371" t="s">
        <v>487</v>
      </c>
      <c r="F54" s="369"/>
      <c r="G54" s="369"/>
      <c r="H54" s="369"/>
      <c r="I54" s="369"/>
      <c r="J54" s="351"/>
      <c r="K54" s="351"/>
      <c r="L54" s="364"/>
      <c r="M54" s="365" t="s">
        <v>189</v>
      </c>
      <c r="N54" s="366"/>
      <c r="P54" s="360"/>
      <c r="Q54" s="317" t="s">
        <v>250</v>
      </c>
    </row>
    <row r="55" spans="1:17" s="317" customFormat="1" x14ac:dyDescent="0.15">
      <c r="A55" s="192" t="s">
        <v>546</v>
      </c>
      <c r="B55" s="194"/>
      <c r="C55" s="367"/>
      <c r="D55" s="351" t="s">
        <v>547</v>
      </c>
      <c r="E55" s="371"/>
      <c r="F55" s="369"/>
      <c r="G55" s="369"/>
      <c r="H55" s="369"/>
      <c r="I55" s="369"/>
      <c r="J55" s="351"/>
      <c r="K55" s="351"/>
      <c r="L55" s="364"/>
      <c r="M55" s="365">
        <v>176514</v>
      </c>
      <c r="N55" s="366"/>
      <c r="P55" s="360"/>
      <c r="Q55" s="317">
        <f>IF(COUNTIF(Q56:Q57,"-")=COUNTA(Q56:Q57),"-",SUM(Q56:Q57))</f>
        <v>176514000</v>
      </c>
    </row>
    <row r="56" spans="1:17" s="317" customFormat="1" x14ac:dyDescent="0.15">
      <c r="A56" s="192" t="s">
        <v>548</v>
      </c>
      <c r="B56" s="194"/>
      <c r="C56" s="367"/>
      <c r="D56" s="351"/>
      <c r="E56" s="371" t="s">
        <v>549</v>
      </c>
      <c r="F56" s="369"/>
      <c r="G56" s="369"/>
      <c r="H56" s="369"/>
      <c r="I56" s="363"/>
      <c r="J56" s="351"/>
      <c r="K56" s="351"/>
      <c r="L56" s="364"/>
      <c r="M56" s="365">
        <v>176514</v>
      </c>
      <c r="N56" s="366"/>
      <c r="P56" s="360"/>
      <c r="Q56" s="317">
        <v>176514000</v>
      </c>
    </row>
    <row r="57" spans="1:17" s="317" customFormat="1" x14ac:dyDescent="0.15">
      <c r="A57" s="192" t="s">
        <v>550</v>
      </c>
      <c r="B57" s="194"/>
      <c r="C57" s="367"/>
      <c r="D57" s="351"/>
      <c r="E57" s="371" t="s">
        <v>506</v>
      </c>
      <c r="F57" s="369"/>
      <c r="G57" s="369"/>
      <c r="H57" s="369"/>
      <c r="I57" s="410"/>
      <c r="J57" s="351"/>
      <c r="K57" s="351"/>
      <c r="L57" s="364"/>
      <c r="M57" s="365" t="s">
        <v>189</v>
      </c>
      <c r="N57" s="366"/>
      <c r="P57" s="360"/>
      <c r="Q57" s="317" t="s">
        <v>250</v>
      </c>
    </row>
    <row r="58" spans="1:17" s="317" customFormat="1" x14ac:dyDescent="0.15">
      <c r="A58" s="192" t="s">
        <v>551</v>
      </c>
      <c r="B58" s="194"/>
      <c r="C58" s="372" t="s">
        <v>552</v>
      </c>
      <c r="D58" s="373"/>
      <c r="E58" s="374"/>
      <c r="F58" s="375"/>
      <c r="G58" s="375"/>
      <c r="H58" s="375"/>
      <c r="I58" s="409"/>
      <c r="J58" s="373"/>
      <c r="K58" s="373"/>
      <c r="L58" s="376"/>
      <c r="M58" s="377">
        <v>-52484</v>
      </c>
      <c r="N58" s="378"/>
      <c r="P58" s="360"/>
      <c r="Q58" s="317">
        <f>IF(AND(Q52="-",Q55="-"),"-",SUM(Q55)-SUM(Q52))</f>
        <v>-52483903</v>
      </c>
    </row>
    <row r="59" spans="1:17" s="317" customFormat="1" x14ac:dyDescent="0.15">
      <c r="A59" s="192" t="s">
        <v>553</v>
      </c>
      <c r="B59" s="194"/>
      <c r="C59" s="494" t="s">
        <v>554</v>
      </c>
      <c r="D59" s="495"/>
      <c r="E59" s="495"/>
      <c r="F59" s="495"/>
      <c r="G59" s="495"/>
      <c r="H59" s="495"/>
      <c r="I59" s="495"/>
      <c r="J59" s="495"/>
      <c r="K59" s="495"/>
      <c r="L59" s="496"/>
      <c r="M59" s="377">
        <v>326869</v>
      </c>
      <c r="N59" s="378"/>
      <c r="P59" s="360"/>
      <c r="Q59" s="317">
        <f>IF(AND(Q36="-",Q50="-",Q58="-"),"-",SUM(Q36,Q50,Q58))</f>
        <v>326868772</v>
      </c>
    </row>
    <row r="60" spans="1:17" s="317" customFormat="1" ht="14.25" thickBot="1" x14ac:dyDescent="0.2">
      <c r="A60" s="192" t="s">
        <v>555</v>
      </c>
      <c r="B60" s="194"/>
      <c r="C60" s="472" t="s">
        <v>556</v>
      </c>
      <c r="D60" s="473"/>
      <c r="E60" s="473"/>
      <c r="F60" s="473"/>
      <c r="G60" s="473"/>
      <c r="H60" s="473"/>
      <c r="I60" s="473"/>
      <c r="J60" s="473"/>
      <c r="K60" s="473"/>
      <c r="L60" s="474"/>
      <c r="M60" s="377">
        <v>157178</v>
      </c>
      <c r="N60" s="378"/>
      <c r="P60" s="360"/>
      <c r="Q60" s="317">
        <v>157178113</v>
      </c>
    </row>
    <row r="61" spans="1:17" s="317" customFormat="1" ht="14.25" hidden="1" thickBot="1" x14ac:dyDescent="0.2">
      <c r="A61" s="192">
        <v>4435000</v>
      </c>
      <c r="B61" s="194"/>
      <c r="C61" s="475" t="s">
        <v>557</v>
      </c>
      <c r="D61" s="476"/>
      <c r="E61" s="476"/>
      <c r="F61" s="476"/>
      <c r="G61" s="476"/>
      <c r="H61" s="476"/>
      <c r="I61" s="476"/>
      <c r="J61" s="476"/>
      <c r="K61" s="476"/>
      <c r="L61" s="477"/>
      <c r="M61" s="381" t="s">
        <v>189</v>
      </c>
      <c r="N61" s="378"/>
      <c r="P61" s="360"/>
      <c r="Q61" s="317" t="s">
        <v>189</v>
      </c>
    </row>
    <row r="62" spans="1:17" s="317" customFormat="1" ht="14.25" thickBot="1" x14ac:dyDescent="0.2">
      <c r="A62" s="192" t="s">
        <v>558</v>
      </c>
      <c r="B62" s="194"/>
      <c r="C62" s="478" t="s">
        <v>559</v>
      </c>
      <c r="D62" s="479"/>
      <c r="E62" s="479"/>
      <c r="F62" s="479"/>
      <c r="G62" s="479"/>
      <c r="H62" s="479"/>
      <c r="I62" s="479"/>
      <c r="J62" s="479"/>
      <c r="K62" s="479"/>
      <c r="L62" s="480"/>
      <c r="M62" s="382">
        <v>484047</v>
      </c>
      <c r="N62" s="383"/>
      <c r="P62" s="360"/>
      <c r="Q62" s="317">
        <f>IF(COUNTIF(Q59:Q61,"-")=COUNTA(Q59:Q61),"-",SUM(Q59:Q61))</f>
        <v>484046885</v>
      </c>
    </row>
    <row r="63" spans="1:17" s="317" customFormat="1" ht="14.25" thickBot="1" x14ac:dyDescent="0.2">
      <c r="A63" s="192"/>
      <c r="B63" s="19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5"/>
      <c r="N63" s="386"/>
      <c r="P63" s="360"/>
    </row>
    <row r="64" spans="1:17" s="317" customFormat="1" x14ac:dyDescent="0.15">
      <c r="A64" s="192" t="s">
        <v>560</v>
      </c>
      <c r="B64" s="194"/>
      <c r="C64" s="387" t="s">
        <v>561</v>
      </c>
      <c r="D64" s="388"/>
      <c r="E64" s="388"/>
      <c r="F64" s="388"/>
      <c r="G64" s="388"/>
      <c r="H64" s="388"/>
      <c r="I64" s="388"/>
      <c r="J64" s="388"/>
      <c r="K64" s="388"/>
      <c r="L64" s="388"/>
      <c r="M64" s="389">
        <v>10718</v>
      </c>
      <c r="N64" s="390"/>
      <c r="P64" s="360"/>
      <c r="Q64" s="317">
        <v>10717542</v>
      </c>
    </row>
    <row r="65" spans="1:17" s="317" customFormat="1" x14ac:dyDescent="0.15">
      <c r="A65" s="192" t="s">
        <v>562</v>
      </c>
      <c r="B65" s="194"/>
      <c r="C65" s="413" t="s">
        <v>563</v>
      </c>
      <c r="D65" s="414"/>
      <c r="E65" s="414"/>
      <c r="F65" s="414"/>
      <c r="G65" s="414"/>
      <c r="H65" s="414"/>
      <c r="I65" s="414"/>
      <c r="J65" s="414"/>
      <c r="K65" s="414"/>
      <c r="L65" s="414"/>
      <c r="M65" s="377">
        <v>-1025</v>
      </c>
      <c r="N65" s="378"/>
      <c r="P65" s="360"/>
      <c r="Q65" s="317">
        <v>-1024741</v>
      </c>
    </row>
    <row r="66" spans="1:17" s="317" customFormat="1" ht="14.25" thickBot="1" x14ac:dyDescent="0.2">
      <c r="A66" s="192" t="s">
        <v>564</v>
      </c>
      <c r="B66" s="194"/>
      <c r="C66" s="391" t="s">
        <v>565</v>
      </c>
      <c r="D66" s="392"/>
      <c r="E66" s="392"/>
      <c r="F66" s="392"/>
      <c r="G66" s="392"/>
      <c r="H66" s="392"/>
      <c r="I66" s="392"/>
      <c r="J66" s="392"/>
      <c r="K66" s="392"/>
      <c r="L66" s="392"/>
      <c r="M66" s="393">
        <v>9693</v>
      </c>
      <c r="N66" s="394"/>
      <c r="P66" s="360"/>
      <c r="Q66" s="317">
        <f>IF(COUNTIF(Q64:Q65,"-")=COUNTA(Q64:Q65),"-",SUM(Q64:Q65))</f>
        <v>9692801</v>
      </c>
    </row>
    <row r="67" spans="1:17" s="317" customFormat="1" ht="14.25" thickBot="1" x14ac:dyDescent="0.2">
      <c r="A67" s="192" t="s">
        <v>566</v>
      </c>
      <c r="B67" s="194"/>
      <c r="C67" s="395" t="s">
        <v>567</v>
      </c>
      <c r="D67" s="396"/>
      <c r="E67" s="397"/>
      <c r="F67" s="398"/>
      <c r="G67" s="398"/>
      <c r="H67" s="398"/>
      <c r="I67" s="398"/>
      <c r="J67" s="396"/>
      <c r="K67" s="396"/>
      <c r="L67" s="396"/>
      <c r="M67" s="382">
        <v>493740</v>
      </c>
      <c r="N67" s="383"/>
      <c r="P67" s="360"/>
      <c r="Q67" s="317">
        <f>IF(AND(Q62="-",Q66="-"),"-",SUM(Q62,Q66))</f>
        <v>493739686</v>
      </c>
    </row>
    <row r="68" spans="1:17" s="317" customFormat="1" ht="6.75" customHeight="1" x14ac:dyDescent="0.15">
      <c r="A68" s="192"/>
      <c r="B68" s="194"/>
      <c r="C68" s="350"/>
      <c r="D68" s="350"/>
      <c r="E68" s="399"/>
      <c r="F68" s="400"/>
      <c r="G68" s="400"/>
      <c r="H68" s="400"/>
      <c r="I68" s="401"/>
      <c r="J68" s="402"/>
      <c r="K68" s="402"/>
      <c r="L68" s="402"/>
      <c r="M68" s="194"/>
      <c r="N68" s="194"/>
    </row>
    <row r="69" spans="1:17" s="317" customFormat="1" x14ac:dyDescent="0.15">
      <c r="A69" s="192"/>
      <c r="B69" s="194"/>
      <c r="C69" s="350"/>
      <c r="D69" s="403" t="s">
        <v>373</v>
      </c>
      <c r="E69" s="399"/>
      <c r="F69" s="400"/>
      <c r="G69" s="400"/>
      <c r="H69" s="400"/>
      <c r="I69" s="404"/>
      <c r="J69" s="402"/>
      <c r="K69" s="402"/>
      <c r="L69" s="402"/>
      <c r="M69" s="194"/>
      <c r="N69" s="194"/>
    </row>
  </sheetData>
  <sheetProtection sheet="1" objects="1" scenarios="1"/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3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N45"/>
  <sheetViews>
    <sheetView showGridLines="0" tabSelected="1" view="pageBreakPreview" topLeftCell="B1" zoomScale="90" zoomScaleNormal="80" zoomScaleSheetLayoutView="90" workbookViewId="0">
      <selection activeCell="F10" sqref="F10"/>
    </sheetView>
  </sheetViews>
  <sheetFormatPr defaultRowHeight="13.5" x14ac:dyDescent="0.15"/>
  <cols>
    <col min="1" max="1" width="1.5" style="1" customWidth="1"/>
    <col min="2" max="2" width="5.5" style="1" customWidth="1"/>
    <col min="3" max="3" width="20.5" style="1" customWidth="1"/>
    <col min="4" max="4" width="17.5" style="1" customWidth="1"/>
    <col min="5" max="9" width="15.75" style="1" customWidth="1"/>
    <col min="10" max="10" width="16.75" style="1" customWidth="1"/>
    <col min="11" max="11" width="15.75" style="1" customWidth="1"/>
    <col min="12" max="12" width="16.75" style="1" customWidth="1"/>
    <col min="13" max="13" width="16.625" style="1" customWidth="1"/>
    <col min="14" max="14" width="1.25" style="1" customWidth="1"/>
    <col min="15" max="16384" width="9" style="1"/>
  </cols>
  <sheetData>
    <row r="1" spans="1:14" ht="13.5" customHeight="1" x14ac:dyDescent="0.15"/>
    <row r="2" spans="1:14" ht="55.5" customHeight="1" x14ac:dyDescent="0.15">
      <c r="G2" s="57" t="s">
        <v>130</v>
      </c>
      <c r="H2" s="57" t="s">
        <v>131</v>
      </c>
    </row>
    <row r="3" spans="1:14" ht="30" customHeight="1" x14ac:dyDescent="0.15">
      <c r="G3" s="58">
        <v>38882</v>
      </c>
      <c r="H3" s="185" t="str">
        <f>IF(G3=F16+D26+L45,"○","×")</f>
        <v>○</v>
      </c>
    </row>
    <row r="4" spans="1:14" ht="13.5" customHeight="1" x14ac:dyDescent="0.15"/>
    <row r="5" spans="1:14" ht="34.5" customHeight="1" x14ac:dyDescent="0.15">
      <c r="B5" s="17"/>
      <c r="C5" s="17" t="s">
        <v>11</v>
      </c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4" ht="20.100000000000001" customHeight="1" x14ac:dyDescent="0.15">
      <c r="B6" s="6"/>
      <c r="C6" s="18" t="s">
        <v>12</v>
      </c>
      <c r="D6" s="6"/>
      <c r="E6" s="6"/>
      <c r="F6" s="6"/>
      <c r="G6" s="6"/>
      <c r="H6" s="6"/>
      <c r="I6" s="6"/>
      <c r="J6" s="66" t="s">
        <v>203</v>
      </c>
      <c r="K6" s="6"/>
      <c r="L6" s="6"/>
      <c r="M6" s="6"/>
      <c r="N6" s="6"/>
    </row>
    <row r="7" spans="1:14" ht="50.1" customHeight="1" x14ac:dyDescent="0.15">
      <c r="A7" s="9"/>
      <c r="B7" s="10"/>
      <c r="C7" s="63" t="s">
        <v>13</v>
      </c>
      <c r="D7" s="57" t="s">
        <v>14</v>
      </c>
      <c r="E7" s="57" t="s">
        <v>15</v>
      </c>
      <c r="F7" s="57" t="s">
        <v>16</v>
      </c>
      <c r="G7" s="57" t="s">
        <v>17</v>
      </c>
      <c r="H7" s="57" t="s">
        <v>18</v>
      </c>
      <c r="I7" s="57" t="s">
        <v>19</v>
      </c>
      <c r="J7" s="57" t="s">
        <v>20</v>
      </c>
      <c r="K7" s="12"/>
      <c r="L7" s="10"/>
      <c r="M7" s="10"/>
      <c r="N7" s="10"/>
    </row>
    <row r="8" spans="1:14" ht="9.9499999999999993" hidden="1" customHeight="1" x14ac:dyDescent="0.15">
      <c r="A8" s="9" t="s">
        <v>183</v>
      </c>
      <c r="B8" s="10"/>
      <c r="C8" s="20"/>
      <c r="D8" s="21"/>
      <c r="E8" s="21"/>
      <c r="F8" s="22"/>
      <c r="G8" s="21"/>
      <c r="H8" s="22"/>
      <c r="I8" s="22"/>
      <c r="J8" s="21"/>
      <c r="K8" s="12"/>
      <c r="L8" s="10"/>
      <c r="M8" s="10"/>
      <c r="N8" s="10"/>
    </row>
    <row r="9" spans="1:14" ht="39.950000000000003" customHeight="1" x14ac:dyDescent="0.15">
      <c r="A9" s="9"/>
      <c r="B9" s="10"/>
      <c r="C9" s="67"/>
      <c r="D9" s="60"/>
      <c r="E9" s="60"/>
      <c r="F9" s="58">
        <f t="shared" ref="F9:F14" si="0">IFERROR(D9*E9,"")</f>
        <v>0</v>
      </c>
      <c r="G9" s="60"/>
      <c r="H9" s="58">
        <f t="shared" ref="H9" si="1">IFERROR(D9*G9,"")</f>
        <v>0</v>
      </c>
      <c r="I9" s="58">
        <f t="shared" ref="I9:I15" si="2">IFERROR(F9-H9,"")</f>
        <v>0</v>
      </c>
      <c r="J9" s="60"/>
      <c r="K9" s="10"/>
      <c r="L9" s="10"/>
      <c r="M9" s="10"/>
      <c r="N9" s="10"/>
    </row>
    <row r="10" spans="1:14" ht="39.950000000000003" customHeight="1" x14ac:dyDescent="0.15">
      <c r="A10" s="9"/>
      <c r="B10" s="10"/>
      <c r="C10" s="67"/>
      <c r="D10" s="60"/>
      <c r="E10" s="60"/>
      <c r="F10" s="58">
        <f t="shared" si="0"/>
        <v>0</v>
      </c>
      <c r="G10" s="60"/>
      <c r="H10" s="58">
        <f t="shared" ref="H10" si="3">IFERROR(D10*G10,"")</f>
        <v>0</v>
      </c>
      <c r="I10" s="58">
        <f t="shared" ref="I10" si="4">IFERROR(F10-H10,"")</f>
        <v>0</v>
      </c>
      <c r="J10" s="60"/>
      <c r="K10" s="10"/>
      <c r="L10" s="10"/>
      <c r="M10" s="10"/>
      <c r="N10" s="10"/>
    </row>
    <row r="11" spans="1:14" ht="39.950000000000003" customHeight="1" x14ac:dyDescent="0.15">
      <c r="A11" s="9"/>
      <c r="B11" s="10"/>
      <c r="C11" s="67"/>
      <c r="D11" s="60"/>
      <c r="E11" s="60"/>
      <c r="F11" s="58">
        <f t="shared" si="0"/>
        <v>0</v>
      </c>
      <c r="G11" s="60"/>
      <c r="H11" s="58">
        <f t="shared" ref="H11" si="5">IFERROR(D11*G11,"")</f>
        <v>0</v>
      </c>
      <c r="I11" s="58">
        <f t="shared" ref="I11" si="6">IFERROR(F11-H11,"")</f>
        <v>0</v>
      </c>
      <c r="J11" s="60"/>
      <c r="K11" s="10"/>
      <c r="L11" s="10"/>
      <c r="M11" s="10"/>
      <c r="N11" s="10"/>
    </row>
    <row r="12" spans="1:14" ht="39.950000000000003" customHeight="1" x14ac:dyDescent="0.15">
      <c r="A12" s="9"/>
      <c r="B12" s="10"/>
      <c r="C12" s="67"/>
      <c r="D12" s="60"/>
      <c r="E12" s="60"/>
      <c r="F12" s="58">
        <f t="shared" si="0"/>
        <v>0</v>
      </c>
      <c r="G12" s="60"/>
      <c r="H12" s="58">
        <f t="shared" ref="H12" si="7">IFERROR(D12*G12,"")</f>
        <v>0</v>
      </c>
      <c r="I12" s="58">
        <f t="shared" ref="I12" si="8">IFERROR(F12-H12,"")</f>
        <v>0</v>
      </c>
      <c r="J12" s="60"/>
      <c r="K12" s="10"/>
      <c r="L12" s="10"/>
      <c r="M12" s="10"/>
      <c r="N12" s="10"/>
    </row>
    <row r="13" spans="1:14" ht="39.950000000000003" customHeight="1" x14ac:dyDescent="0.15">
      <c r="A13" s="9"/>
      <c r="B13" s="10"/>
      <c r="C13" s="67"/>
      <c r="D13" s="60"/>
      <c r="E13" s="60"/>
      <c r="F13" s="58">
        <f t="shared" si="0"/>
        <v>0</v>
      </c>
      <c r="G13" s="60"/>
      <c r="H13" s="58">
        <f t="shared" ref="H13" si="9">IFERROR(D13*G13,"")</f>
        <v>0</v>
      </c>
      <c r="I13" s="58">
        <f t="shared" ref="I13" si="10">IFERROR(F13-H13,"")</f>
        <v>0</v>
      </c>
      <c r="J13" s="60"/>
      <c r="K13" s="10"/>
      <c r="L13" s="10"/>
      <c r="M13" s="10"/>
      <c r="N13" s="10"/>
    </row>
    <row r="14" spans="1:14" ht="39.950000000000003" customHeight="1" x14ac:dyDescent="0.15">
      <c r="A14" s="9"/>
      <c r="B14" s="10"/>
      <c r="C14" s="67"/>
      <c r="D14" s="60"/>
      <c r="E14" s="60"/>
      <c r="F14" s="58">
        <f t="shared" si="0"/>
        <v>0</v>
      </c>
      <c r="G14" s="60"/>
      <c r="H14" s="58">
        <f t="shared" ref="H14" si="11">IFERROR(D14*G14,"")</f>
        <v>0</v>
      </c>
      <c r="I14" s="58">
        <f t="shared" ref="I14" si="12">IFERROR(F14-H14,"")</f>
        <v>0</v>
      </c>
      <c r="J14" s="60"/>
      <c r="K14" s="10"/>
      <c r="L14" s="10"/>
      <c r="M14" s="10"/>
      <c r="N14" s="10"/>
    </row>
    <row r="15" spans="1:14" ht="9.9499999999999993" hidden="1" customHeight="1" x14ac:dyDescent="0.15">
      <c r="A15" s="9" t="s">
        <v>184</v>
      </c>
      <c r="B15" s="10"/>
      <c r="C15" s="64"/>
      <c r="D15" s="62"/>
      <c r="E15" s="62"/>
      <c r="F15" s="58"/>
      <c r="G15" s="62"/>
      <c r="H15" s="58"/>
      <c r="I15" s="58">
        <f t="shared" si="2"/>
        <v>0</v>
      </c>
      <c r="J15" s="62"/>
      <c r="K15" s="10"/>
      <c r="L15" s="10"/>
      <c r="M15" s="10"/>
      <c r="N15" s="10"/>
    </row>
    <row r="16" spans="1:14" ht="39.950000000000003" customHeight="1" x14ac:dyDescent="0.15">
      <c r="A16" s="9"/>
      <c r="B16" s="10"/>
      <c r="C16" s="63" t="s">
        <v>7</v>
      </c>
      <c r="D16" s="58">
        <f>IFERROR(SUM(D8:D15),"")</f>
        <v>0</v>
      </c>
      <c r="E16" s="58">
        <f>IFERROR(SUM(E8:E15),"")</f>
        <v>0</v>
      </c>
      <c r="F16" s="58">
        <f>IFERROR(SUM(F8:F15),"")</f>
        <v>0</v>
      </c>
      <c r="G16" s="58">
        <f>IFERROR(SUM(G8:G15),"")</f>
        <v>0</v>
      </c>
      <c r="H16" s="58">
        <f>IFERROR(SUM(H8:H15),"")</f>
        <v>0</v>
      </c>
      <c r="I16" s="58">
        <f>IFERROR(SUM(I9:I14),"")</f>
        <v>0</v>
      </c>
      <c r="J16" s="58">
        <f>IFERROR(SUM(J8:J15),"")</f>
        <v>0</v>
      </c>
      <c r="K16" s="10"/>
      <c r="L16" s="10"/>
      <c r="M16" s="10"/>
      <c r="N16" s="10"/>
    </row>
    <row r="17" spans="1:14" ht="11.1" customHeight="1" x14ac:dyDescent="0.15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7.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20.100000000000001" customHeight="1" x14ac:dyDescent="0.15">
      <c r="B19" s="6"/>
      <c r="C19" s="18" t="s">
        <v>128</v>
      </c>
      <c r="D19" s="6"/>
      <c r="E19" s="6"/>
      <c r="F19" s="6"/>
      <c r="G19" s="6"/>
      <c r="H19" s="6"/>
      <c r="I19" s="6"/>
      <c r="J19" s="6"/>
      <c r="K19" s="6"/>
      <c r="L19" s="66" t="s">
        <v>203</v>
      </c>
      <c r="M19" s="6"/>
      <c r="N19" s="6"/>
    </row>
    <row r="20" spans="1:14" ht="50.1" customHeight="1" x14ac:dyDescent="0.15">
      <c r="A20" s="9"/>
      <c r="B20" s="10"/>
      <c r="C20" s="63" t="s">
        <v>21</v>
      </c>
      <c r="D20" s="57" t="s">
        <v>22</v>
      </c>
      <c r="E20" s="57" t="s">
        <v>23</v>
      </c>
      <c r="F20" s="57" t="s">
        <v>24</v>
      </c>
      <c r="G20" s="57" t="s">
        <v>25</v>
      </c>
      <c r="H20" s="57" t="s">
        <v>26</v>
      </c>
      <c r="I20" s="57" t="s">
        <v>27</v>
      </c>
      <c r="J20" s="57" t="s">
        <v>28</v>
      </c>
      <c r="K20" s="57" t="s">
        <v>29</v>
      </c>
      <c r="L20" s="57" t="s">
        <v>20</v>
      </c>
      <c r="M20" s="10"/>
      <c r="N20" s="10"/>
    </row>
    <row r="21" spans="1:14" ht="50.1" hidden="1" customHeight="1" x14ac:dyDescent="0.15">
      <c r="A21" s="9" t="s">
        <v>183</v>
      </c>
      <c r="B21" s="10"/>
      <c r="C21" s="65"/>
      <c r="D21" s="21"/>
      <c r="E21" s="21"/>
      <c r="F21" s="21"/>
      <c r="G21" s="22"/>
      <c r="H21" s="21"/>
      <c r="I21" s="22"/>
      <c r="J21" s="22"/>
      <c r="K21" s="21"/>
      <c r="L21" s="21"/>
      <c r="M21" s="10"/>
      <c r="N21" s="10"/>
    </row>
    <row r="22" spans="1:14" ht="39.950000000000003" customHeight="1" x14ac:dyDescent="0.15">
      <c r="A22" s="9"/>
      <c r="B22" s="10"/>
      <c r="C22" s="67" t="s">
        <v>568</v>
      </c>
      <c r="D22" s="60">
        <v>10000</v>
      </c>
      <c r="E22" s="60"/>
      <c r="F22" s="60"/>
      <c r="G22" s="58">
        <f t="shared" ref="G22:G23" si="13">IFERROR(E22-F22,"")</f>
        <v>0</v>
      </c>
      <c r="H22" s="60">
        <v>10010</v>
      </c>
      <c r="I22" s="61">
        <f>IFERROR(D22/H22,"")</f>
        <v>0.99900099900099903</v>
      </c>
      <c r="J22" s="58">
        <f t="shared" ref="J22" si="14">IFERROR(G22*I22,"")</f>
        <v>0</v>
      </c>
      <c r="K22" s="60">
        <v>0</v>
      </c>
      <c r="L22" s="60"/>
      <c r="M22" s="10"/>
      <c r="N22" s="10"/>
    </row>
    <row r="23" spans="1:14" ht="39.950000000000003" customHeight="1" x14ac:dyDescent="0.15">
      <c r="A23" s="9"/>
      <c r="B23" s="10"/>
      <c r="C23" s="67"/>
      <c r="D23" s="60"/>
      <c r="E23" s="60"/>
      <c r="F23" s="60"/>
      <c r="G23" s="58">
        <f t="shared" si="13"/>
        <v>0</v>
      </c>
      <c r="H23" s="60"/>
      <c r="I23" s="61" t="str">
        <f>IFERROR(D23/H23,"")</f>
        <v/>
      </c>
      <c r="J23" s="58" t="str">
        <f t="shared" ref="J23" si="15">IFERROR(G23*I23,"")</f>
        <v/>
      </c>
      <c r="K23" s="60"/>
      <c r="L23" s="60"/>
      <c r="M23" s="10"/>
      <c r="N23" s="10"/>
    </row>
    <row r="24" spans="1:14" ht="39.950000000000003" customHeight="1" x14ac:dyDescent="0.15">
      <c r="A24" s="9"/>
      <c r="B24" s="10"/>
      <c r="C24" s="67"/>
      <c r="D24" s="60"/>
      <c r="E24" s="60"/>
      <c r="F24" s="60"/>
      <c r="G24" s="58">
        <f t="shared" ref="G24" si="16">IFERROR(E24-F24,"")</f>
        <v>0</v>
      </c>
      <c r="H24" s="60"/>
      <c r="I24" s="61" t="str">
        <f>IFERROR(D24/H24,"")</f>
        <v/>
      </c>
      <c r="J24" s="58" t="str">
        <f t="shared" ref="J24" si="17">IFERROR(G24*I24,"")</f>
        <v/>
      </c>
      <c r="K24" s="60"/>
      <c r="L24" s="60"/>
      <c r="M24" s="10"/>
      <c r="N24" s="10"/>
    </row>
    <row r="25" spans="1:14" ht="39.950000000000003" hidden="1" customHeight="1" x14ac:dyDescent="0.15">
      <c r="A25" s="9" t="s">
        <v>184</v>
      </c>
      <c r="B25" s="10"/>
      <c r="C25" s="64"/>
      <c r="D25" s="62"/>
      <c r="E25" s="62"/>
      <c r="F25" s="62"/>
      <c r="G25" s="58"/>
      <c r="H25" s="62"/>
      <c r="I25" s="61"/>
      <c r="J25" s="58"/>
      <c r="K25" s="62"/>
      <c r="L25" s="62"/>
      <c r="M25" s="10"/>
      <c r="N25" s="10"/>
    </row>
    <row r="26" spans="1:14" ht="39.950000000000003" customHeight="1" x14ac:dyDescent="0.15">
      <c r="A26" s="9"/>
      <c r="B26" s="10"/>
      <c r="C26" s="63" t="s">
        <v>7</v>
      </c>
      <c r="D26" s="58">
        <f>IFERROR(SUM(D21:D25),"")</f>
        <v>10000</v>
      </c>
      <c r="E26" s="58">
        <f>IFERROR(SUM(E21:E25),"")</f>
        <v>0</v>
      </c>
      <c r="F26" s="58">
        <f>IFERROR(SUM(F21:F25),"")</f>
        <v>0</v>
      </c>
      <c r="G26" s="58">
        <f>IFERROR(SUM(G22:G24),"")</f>
        <v>0</v>
      </c>
      <c r="H26" s="58">
        <f>IFERROR(SUM(H21:H25),"")</f>
        <v>10010</v>
      </c>
      <c r="I26" s="61" t="s">
        <v>209</v>
      </c>
      <c r="J26" s="58">
        <f>IFERROR(SUM(J21:J25),"")</f>
        <v>0</v>
      </c>
      <c r="K26" s="58">
        <f>IFERROR(SUM(K21:K25),"")</f>
        <v>0</v>
      </c>
      <c r="L26" s="58">
        <f>IFERROR(SUM(L21:L25),"")</f>
        <v>0</v>
      </c>
      <c r="M26" s="10"/>
      <c r="N26" s="10"/>
    </row>
    <row r="27" spans="1:14" ht="6.75" customHeight="1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9" spans="1:14" ht="20.100000000000001" customHeight="1" x14ac:dyDescent="0.15">
      <c r="B29" s="6"/>
      <c r="C29" s="18" t="s">
        <v>129</v>
      </c>
      <c r="D29" s="6"/>
      <c r="E29" s="6"/>
      <c r="F29" s="6"/>
      <c r="G29" s="6"/>
      <c r="H29" s="6"/>
      <c r="I29" s="6"/>
      <c r="J29" s="6"/>
      <c r="K29" s="6"/>
      <c r="L29" s="19"/>
      <c r="M29" s="66" t="s">
        <v>203</v>
      </c>
      <c r="N29" s="6"/>
    </row>
    <row r="30" spans="1:14" ht="50.1" customHeight="1" x14ac:dyDescent="0.15">
      <c r="A30" s="9"/>
      <c r="B30" s="10"/>
      <c r="C30" s="63" t="s">
        <v>21</v>
      </c>
      <c r="D30" s="57" t="s">
        <v>30</v>
      </c>
      <c r="E30" s="57" t="s">
        <v>23</v>
      </c>
      <c r="F30" s="57" t="s">
        <v>24</v>
      </c>
      <c r="G30" s="57" t="s">
        <v>25</v>
      </c>
      <c r="H30" s="57" t="s">
        <v>26</v>
      </c>
      <c r="I30" s="57" t="s">
        <v>27</v>
      </c>
      <c r="J30" s="57" t="s">
        <v>28</v>
      </c>
      <c r="K30" s="57" t="s">
        <v>31</v>
      </c>
      <c r="L30" s="57" t="s">
        <v>32</v>
      </c>
      <c r="M30" s="57" t="s">
        <v>20</v>
      </c>
      <c r="N30" s="10"/>
    </row>
    <row r="31" spans="1:14" ht="50.1" hidden="1" customHeight="1" x14ac:dyDescent="0.15">
      <c r="A31" s="9" t="s">
        <v>183</v>
      </c>
      <c r="B31" s="1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0"/>
    </row>
    <row r="32" spans="1:14" ht="39.950000000000003" customHeight="1" x14ac:dyDescent="0.15">
      <c r="A32" s="9"/>
      <c r="B32" s="10"/>
      <c r="C32" s="67" t="s">
        <v>569</v>
      </c>
      <c r="D32" s="60">
        <v>1056</v>
      </c>
      <c r="E32" s="60"/>
      <c r="F32" s="60"/>
      <c r="G32" s="58">
        <f t="shared" ref="G32" si="18">IFERROR(E32-F32,"")</f>
        <v>0</v>
      </c>
      <c r="H32" s="60"/>
      <c r="I32" s="61" t="str">
        <f t="shared" ref="I32" si="19">IFERROR(D32/H32,"")</f>
        <v/>
      </c>
      <c r="J32" s="58" t="str">
        <f t="shared" ref="J32" si="20">IFERROR(G32*I32,"")</f>
        <v/>
      </c>
      <c r="K32" s="60"/>
      <c r="L32" s="58">
        <f t="shared" ref="L32" si="21">IFERROR(D32-K32,"")</f>
        <v>1056</v>
      </c>
      <c r="M32" s="60"/>
      <c r="N32" s="10"/>
    </row>
    <row r="33" spans="1:14" ht="39.950000000000003" customHeight="1" x14ac:dyDescent="0.15">
      <c r="A33" s="9"/>
      <c r="B33" s="10"/>
      <c r="C33" s="67" t="s">
        <v>578</v>
      </c>
      <c r="D33" s="60">
        <v>9131</v>
      </c>
      <c r="E33" s="60"/>
      <c r="F33" s="60"/>
      <c r="G33" s="58">
        <f t="shared" ref="G33" si="22">IFERROR(E33-F33,"")</f>
        <v>0</v>
      </c>
      <c r="H33" s="60"/>
      <c r="I33" s="61" t="str">
        <f t="shared" ref="I33" si="23">IFERROR(D33/H33,"")</f>
        <v/>
      </c>
      <c r="J33" s="58" t="str">
        <f t="shared" ref="J33" si="24">IFERROR(G33*I33,"")</f>
        <v/>
      </c>
      <c r="K33" s="60"/>
      <c r="L33" s="58">
        <f t="shared" ref="L33" si="25">IFERROR(D33-K33,"")</f>
        <v>9131</v>
      </c>
      <c r="M33" s="60"/>
      <c r="N33" s="10"/>
    </row>
    <row r="34" spans="1:14" ht="39.950000000000003" customHeight="1" x14ac:dyDescent="0.15">
      <c r="A34" s="9"/>
      <c r="B34" s="10"/>
      <c r="C34" s="67" t="s">
        <v>579</v>
      </c>
      <c r="D34" s="60">
        <v>80</v>
      </c>
      <c r="E34" s="60"/>
      <c r="F34" s="60"/>
      <c r="G34" s="58">
        <f t="shared" ref="G34" si="26">IFERROR(E34-F34,"")</f>
        <v>0</v>
      </c>
      <c r="H34" s="60"/>
      <c r="I34" s="61" t="str">
        <f t="shared" ref="I34" si="27">IFERROR(D34/H34,"")</f>
        <v/>
      </c>
      <c r="J34" s="58" t="str">
        <f t="shared" ref="J34" si="28">IFERROR(G34*I34,"")</f>
        <v/>
      </c>
      <c r="K34" s="60"/>
      <c r="L34" s="58">
        <f t="shared" ref="L34" si="29">IFERROR(D34-K34,"")</f>
        <v>80</v>
      </c>
      <c r="M34" s="60"/>
      <c r="N34" s="10"/>
    </row>
    <row r="35" spans="1:14" ht="39.950000000000003" customHeight="1" x14ac:dyDescent="0.15">
      <c r="A35" s="9"/>
      <c r="B35" s="10"/>
      <c r="C35" s="67" t="s">
        <v>580</v>
      </c>
      <c r="D35" s="60">
        <v>1320</v>
      </c>
      <c r="E35" s="60"/>
      <c r="F35" s="60"/>
      <c r="G35" s="58">
        <f t="shared" ref="G35" si="30">IFERROR(E35-F35,"")</f>
        <v>0</v>
      </c>
      <c r="H35" s="60"/>
      <c r="I35" s="61" t="str">
        <f t="shared" ref="I35" si="31">IFERROR(D35/H35,"")</f>
        <v/>
      </c>
      <c r="J35" s="58" t="str">
        <f t="shared" ref="J35" si="32">IFERROR(G35*I35,"")</f>
        <v/>
      </c>
      <c r="K35" s="60"/>
      <c r="L35" s="58">
        <f t="shared" ref="L35" si="33">IFERROR(D35-K35,"")</f>
        <v>1320</v>
      </c>
      <c r="M35" s="60"/>
      <c r="N35" s="10"/>
    </row>
    <row r="36" spans="1:14" ht="39.950000000000003" customHeight="1" x14ac:dyDescent="0.15">
      <c r="A36" s="9"/>
      <c r="B36" s="10"/>
      <c r="C36" s="67" t="s">
        <v>570</v>
      </c>
      <c r="D36" s="60">
        <v>1350</v>
      </c>
      <c r="E36" s="60"/>
      <c r="F36" s="60"/>
      <c r="G36" s="58">
        <f t="shared" ref="G36" si="34">IFERROR(E36-F36,"")</f>
        <v>0</v>
      </c>
      <c r="H36" s="60"/>
      <c r="I36" s="61" t="str">
        <f t="shared" ref="I36" si="35">IFERROR(D36/H36,"")</f>
        <v/>
      </c>
      <c r="J36" s="58" t="str">
        <f t="shared" ref="J36" si="36">IFERROR(G36*I36,"")</f>
        <v/>
      </c>
      <c r="K36" s="60"/>
      <c r="L36" s="58">
        <f t="shared" ref="L36" si="37">IFERROR(D36-K36,"")</f>
        <v>1350</v>
      </c>
      <c r="M36" s="60"/>
      <c r="N36" s="10"/>
    </row>
    <row r="37" spans="1:14" ht="39.950000000000003" customHeight="1" x14ac:dyDescent="0.15">
      <c r="A37" s="9"/>
      <c r="B37" s="10"/>
      <c r="C37" s="67" t="s">
        <v>571</v>
      </c>
      <c r="D37" s="60">
        <v>269</v>
      </c>
      <c r="E37" s="60"/>
      <c r="F37" s="60"/>
      <c r="G37" s="58">
        <f t="shared" ref="G37" si="38">IFERROR(E37-F37,"")</f>
        <v>0</v>
      </c>
      <c r="H37" s="60"/>
      <c r="I37" s="61" t="str">
        <f t="shared" ref="I37" si="39">IFERROR(D37/H37,"")</f>
        <v/>
      </c>
      <c r="J37" s="58" t="str">
        <f t="shared" ref="J37" si="40">IFERROR(G37*I37,"")</f>
        <v/>
      </c>
      <c r="K37" s="60"/>
      <c r="L37" s="58">
        <f t="shared" ref="L37" si="41">IFERROR(D37-K37,"")</f>
        <v>269</v>
      </c>
      <c r="M37" s="60"/>
      <c r="N37" s="10"/>
    </row>
    <row r="38" spans="1:14" ht="39.950000000000003" customHeight="1" x14ac:dyDescent="0.15">
      <c r="A38" s="9"/>
      <c r="B38" s="10"/>
      <c r="C38" s="67" t="s">
        <v>572</v>
      </c>
      <c r="D38" s="60">
        <v>53</v>
      </c>
      <c r="E38" s="60"/>
      <c r="F38" s="60"/>
      <c r="G38" s="58">
        <f t="shared" ref="G38" si="42">IFERROR(E38-F38,"")</f>
        <v>0</v>
      </c>
      <c r="H38" s="60"/>
      <c r="I38" s="61" t="str">
        <f t="shared" ref="I38" si="43">IFERROR(D38/H38,"")</f>
        <v/>
      </c>
      <c r="J38" s="58" t="str">
        <f t="shared" ref="J38" si="44">IFERROR(G38*I38,"")</f>
        <v/>
      </c>
      <c r="K38" s="60"/>
      <c r="L38" s="58">
        <f t="shared" ref="L38" si="45">IFERROR(D38-K38,"")</f>
        <v>53</v>
      </c>
      <c r="M38" s="60"/>
      <c r="N38" s="10"/>
    </row>
    <row r="39" spans="1:14" ht="39.950000000000003" customHeight="1" x14ac:dyDescent="0.15">
      <c r="A39" s="9"/>
      <c r="B39" s="10"/>
      <c r="C39" s="67" t="s">
        <v>573</v>
      </c>
      <c r="D39" s="60">
        <v>6962</v>
      </c>
      <c r="E39" s="60"/>
      <c r="F39" s="60"/>
      <c r="G39" s="58">
        <f t="shared" ref="G39" si="46">IFERROR(E39-F39,"")</f>
        <v>0</v>
      </c>
      <c r="H39" s="60"/>
      <c r="I39" s="61" t="str">
        <f t="shared" ref="I39" si="47">IFERROR(D39/H39,"")</f>
        <v/>
      </c>
      <c r="J39" s="58" t="str">
        <f t="shared" ref="J39" si="48">IFERROR(G39*I39,"")</f>
        <v/>
      </c>
      <c r="K39" s="60"/>
      <c r="L39" s="58">
        <f t="shared" ref="L39" si="49">IFERROR(D39-K39,"")</f>
        <v>6962</v>
      </c>
      <c r="M39" s="60"/>
      <c r="N39" s="10"/>
    </row>
    <row r="40" spans="1:14" ht="39.950000000000003" customHeight="1" x14ac:dyDescent="0.15">
      <c r="A40" s="9"/>
      <c r="B40" s="10"/>
      <c r="C40" s="67" t="s">
        <v>574</v>
      </c>
      <c r="D40" s="60">
        <v>5800</v>
      </c>
      <c r="E40" s="60"/>
      <c r="F40" s="60"/>
      <c r="G40" s="58">
        <f t="shared" ref="G40" si="50">IFERROR(E40-F40,"")</f>
        <v>0</v>
      </c>
      <c r="H40" s="60"/>
      <c r="I40" s="61" t="str">
        <f t="shared" ref="I40" si="51">IFERROR(D40/H40,"")</f>
        <v/>
      </c>
      <c r="J40" s="58" t="str">
        <f t="shared" ref="J40" si="52">IFERROR(G40*I40,"")</f>
        <v/>
      </c>
      <c r="K40" s="60"/>
      <c r="L40" s="58">
        <f t="shared" ref="L40" si="53">IFERROR(D40-K40,"")</f>
        <v>5800</v>
      </c>
      <c r="M40" s="60"/>
      <c r="N40" s="10"/>
    </row>
    <row r="41" spans="1:14" ht="39.950000000000003" customHeight="1" x14ac:dyDescent="0.15">
      <c r="A41" s="9"/>
      <c r="B41" s="10"/>
      <c r="C41" s="67" t="s">
        <v>575</v>
      </c>
      <c r="D41" s="60">
        <v>1128</v>
      </c>
      <c r="E41" s="60"/>
      <c r="F41" s="60"/>
      <c r="G41" s="58">
        <f t="shared" ref="G41" si="54">IFERROR(E41-F41,"")</f>
        <v>0</v>
      </c>
      <c r="H41" s="60"/>
      <c r="I41" s="61" t="str">
        <f t="shared" ref="I41" si="55">IFERROR(D41/H41,"")</f>
        <v/>
      </c>
      <c r="J41" s="58" t="str">
        <f t="shared" ref="J41" si="56">IFERROR(G41*I41,"")</f>
        <v/>
      </c>
      <c r="K41" s="60"/>
      <c r="L41" s="58">
        <f t="shared" ref="L41" si="57">IFERROR(D41-K41,"")</f>
        <v>1128</v>
      </c>
      <c r="M41" s="60"/>
      <c r="N41" s="10"/>
    </row>
    <row r="42" spans="1:14" ht="39.950000000000003" customHeight="1" x14ac:dyDescent="0.15">
      <c r="A42" s="9"/>
      <c r="B42" s="10"/>
      <c r="C42" s="67" t="s">
        <v>576</v>
      </c>
      <c r="D42" s="60">
        <v>1503</v>
      </c>
      <c r="E42" s="60"/>
      <c r="F42" s="60"/>
      <c r="G42" s="58">
        <f t="shared" ref="G42" si="58">IFERROR(E42-F42,"")</f>
        <v>0</v>
      </c>
      <c r="H42" s="60"/>
      <c r="I42" s="61" t="str">
        <f t="shared" ref="I42" si="59">IFERROR(D42/H42,"")</f>
        <v/>
      </c>
      <c r="J42" s="58" t="str">
        <f t="shared" ref="J42" si="60">IFERROR(G42*I42,"")</f>
        <v/>
      </c>
      <c r="K42" s="60"/>
      <c r="L42" s="58">
        <f t="shared" ref="L42" si="61">IFERROR(D42-K42,"")</f>
        <v>1503</v>
      </c>
      <c r="M42" s="60"/>
      <c r="N42" s="10"/>
    </row>
    <row r="43" spans="1:14" ht="39.950000000000003" customHeight="1" x14ac:dyDescent="0.15">
      <c r="A43" s="9"/>
      <c r="B43" s="10"/>
      <c r="C43" s="67" t="s">
        <v>577</v>
      </c>
      <c r="D43" s="60">
        <v>230</v>
      </c>
      <c r="E43" s="60"/>
      <c r="F43" s="60"/>
      <c r="G43" s="58">
        <f t="shared" ref="G43" si="62">IFERROR(E43-F43,"")</f>
        <v>0</v>
      </c>
      <c r="H43" s="60"/>
      <c r="I43" s="61" t="str">
        <f t="shared" ref="I43" si="63">IFERROR(D43/H43,"")</f>
        <v/>
      </c>
      <c r="J43" s="58" t="str">
        <f t="shared" ref="J43" si="64">IFERROR(G43*I43,"")</f>
        <v/>
      </c>
      <c r="K43" s="60"/>
      <c r="L43" s="58">
        <f t="shared" ref="L43" si="65">IFERROR(D43-K43,"")</f>
        <v>230</v>
      </c>
      <c r="M43" s="60"/>
      <c r="N43" s="10"/>
    </row>
    <row r="44" spans="1:14" ht="39.950000000000003" hidden="1" customHeight="1" x14ac:dyDescent="0.15">
      <c r="A44" s="9" t="s">
        <v>184</v>
      </c>
      <c r="B44" s="10"/>
      <c r="C44" s="64"/>
      <c r="D44" s="62"/>
      <c r="E44" s="62"/>
      <c r="F44" s="62"/>
      <c r="G44" s="58">
        <f t="shared" ref="G44" si="66">IFERROR(E44-F44,"")</f>
        <v>0</v>
      </c>
      <c r="H44" s="62"/>
      <c r="I44" s="61" t="str">
        <f t="shared" ref="I44" si="67">IFERROR(D44/H44,"")</f>
        <v/>
      </c>
      <c r="J44" s="58" t="str">
        <f t="shared" ref="J44" si="68">IFERROR(G44*I44,"")</f>
        <v/>
      </c>
      <c r="K44" s="62"/>
      <c r="L44" s="58">
        <f t="shared" ref="L44" si="69">IFERROR(D44-K44,"")</f>
        <v>0</v>
      </c>
      <c r="M44" s="62"/>
      <c r="N44" s="10"/>
    </row>
    <row r="45" spans="1:14" ht="39.950000000000003" customHeight="1" x14ac:dyDescent="0.15">
      <c r="A45" s="9"/>
      <c r="B45" s="10"/>
      <c r="C45" s="63" t="s">
        <v>7</v>
      </c>
      <c r="D45" s="58">
        <f>IFERROR(SUM(D31:D44),"")</f>
        <v>28882</v>
      </c>
      <c r="E45" s="58">
        <f>IFERROR(SUM(E31:E44),"")</f>
        <v>0</v>
      </c>
      <c r="F45" s="58">
        <f>IFERROR(SUM(F31:F44),"")</f>
        <v>0</v>
      </c>
      <c r="G45" s="58">
        <f>IFERROR(SUM(G32:G38),"")</f>
        <v>0</v>
      </c>
      <c r="H45" s="58">
        <f>IFERROR(SUM(H31:H44),"")</f>
        <v>0</v>
      </c>
      <c r="I45" s="61" t="s">
        <v>210</v>
      </c>
      <c r="J45" s="58">
        <f>IFERROR(SUM(J32:J38),"")</f>
        <v>0</v>
      </c>
      <c r="K45" s="58">
        <f>IFERROR(SUM(K31:K44),"")</f>
        <v>0</v>
      </c>
      <c r="L45" s="58">
        <f>IFERROR(SUM(L32:L43),"")</f>
        <v>28882</v>
      </c>
      <c r="M45" s="58">
        <f>IFERROR(SUM(M31:M44),"")</f>
        <v>0</v>
      </c>
      <c r="N45" s="10"/>
    </row>
  </sheetData>
  <sheetProtection sheet="1" objects="1" scenarios="1"/>
  <phoneticPr fontId="3"/>
  <pageMargins left="0.39370078740157483" right="0.39370078740157483" top="0.59055118110236215" bottom="0.59055118110236215" header="0" footer="0"/>
  <pageSetup paperSize="9" scale="44" orientation="landscape" r:id="rId1"/>
  <rowBreaks count="1" manualBreakCount="1">
    <brk id="44" min="1" max="13" man="1"/>
  </rowBreaks>
  <colBreaks count="1" manualBreakCount="1">
    <brk id="7" min="4" max="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Button 7">
              <controlPr defaultSize="0" print="0" autoFill="0" autoPict="0" macro="[0]!T002_3_1_行追加">
                <anchor>
                  <from>
                    <xdr:col>0</xdr:col>
                    <xdr:colOff>47625</xdr:colOff>
                    <xdr:row>0</xdr:row>
                    <xdr:rowOff>76200</xdr:rowOff>
                  </from>
                  <to>
                    <xdr:col>1</xdr:col>
                    <xdr:colOff>28575</xdr:colOff>
                    <xdr:row>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Button 9">
              <controlPr defaultSize="0" print="0" autoFill="0" autoPict="0" macro="[0]!T002_3_1_行削除">
                <anchor>
                  <from>
                    <xdr:col>1</xdr:col>
                    <xdr:colOff>38100</xdr:colOff>
                    <xdr:row>0</xdr:row>
                    <xdr:rowOff>76200</xdr:rowOff>
                  </from>
                  <to>
                    <xdr:col>1</xdr:col>
                    <xdr:colOff>133350</xdr:colOff>
                    <xdr:row>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D050"/>
  </sheetPr>
  <dimension ref="A1:I26"/>
  <sheetViews>
    <sheetView showGridLines="0" view="pageBreakPreview" zoomScaleNormal="100" zoomScaleSheetLayoutView="100" workbookViewId="0">
      <selection activeCell="G4" sqref="G4"/>
    </sheetView>
  </sheetViews>
  <sheetFormatPr defaultRowHeight="13.5" x14ac:dyDescent="0.15"/>
  <cols>
    <col min="1" max="1" width="1.25" style="1" customWidth="1"/>
    <col min="2" max="2" width="5.625" style="1" customWidth="1"/>
    <col min="3" max="3" width="20.625" style="1" customWidth="1"/>
    <col min="4" max="9" width="15.625" style="1" customWidth="1"/>
    <col min="10" max="10" width="5.625" style="1" customWidth="1"/>
    <col min="11" max="16384" width="9" style="1"/>
  </cols>
  <sheetData>
    <row r="1" spans="1:9" ht="13.5" customHeight="1" x14ac:dyDescent="0.15"/>
    <row r="2" spans="1:9" ht="36" customHeight="1" x14ac:dyDescent="0.15">
      <c r="F2" s="57" t="s">
        <v>165</v>
      </c>
      <c r="G2" s="57" t="s">
        <v>166</v>
      </c>
      <c r="H2" s="57" t="s">
        <v>169</v>
      </c>
      <c r="I2" s="63" t="s">
        <v>167</v>
      </c>
    </row>
    <row r="3" spans="1:9" ht="30" customHeight="1" x14ac:dyDescent="0.15">
      <c r="F3" s="58">
        <v>3285094</v>
      </c>
      <c r="G3" s="58">
        <v>2227618</v>
      </c>
      <c r="H3" s="58">
        <f>SUM(F3:G3)</f>
        <v>5512712</v>
      </c>
      <c r="I3" s="185" t="str">
        <f>IF(H3=H23,"○","×")</f>
        <v>○</v>
      </c>
    </row>
    <row r="4" spans="1:9" ht="13.5" customHeight="1" x14ac:dyDescent="0.15"/>
    <row r="5" spans="1:9" ht="18.75" customHeight="1" x14ac:dyDescent="0.15">
      <c r="B5" s="6"/>
      <c r="C5" s="7" t="s">
        <v>35</v>
      </c>
      <c r="D5" s="8"/>
      <c r="E5" s="8"/>
      <c r="F5" s="8"/>
      <c r="G5" s="8"/>
      <c r="H5" s="8"/>
      <c r="I5" s="76" t="s">
        <v>205</v>
      </c>
    </row>
    <row r="6" spans="1:9" s="9" customFormat="1" ht="17.45" customHeight="1" x14ac:dyDescent="0.15">
      <c r="B6" s="10"/>
      <c r="C6" s="499" t="s">
        <v>33</v>
      </c>
      <c r="D6" s="500" t="s">
        <v>5</v>
      </c>
      <c r="E6" s="500" t="s">
        <v>3</v>
      </c>
      <c r="F6" s="500" t="s">
        <v>1</v>
      </c>
      <c r="G6" s="500" t="s">
        <v>2</v>
      </c>
      <c r="H6" s="497" t="s">
        <v>168</v>
      </c>
      <c r="I6" s="497" t="s">
        <v>34</v>
      </c>
    </row>
    <row r="7" spans="1:9" s="11" customFormat="1" ht="17.45" customHeight="1" x14ac:dyDescent="0.15">
      <c r="B7" s="12"/>
      <c r="C7" s="499"/>
      <c r="D7" s="498"/>
      <c r="E7" s="498"/>
      <c r="F7" s="498"/>
      <c r="G7" s="498"/>
      <c r="H7" s="498"/>
      <c r="I7" s="498"/>
    </row>
    <row r="8" spans="1:9" s="11" customFormat="1" ht="9.9499999999999993" hidden="1" customHeight="1" x14ac:dyDescent="0.15">
      <c r="A8" s="13" t="s">
        <v>182</v>
      </c>
      <c r="B8" s="12"/>
      <c r="C8" s="20"/>
      <c r="D8" s="68"/>
      <c r="E8" s="68"/>
      <c r="F8" s="68"/>
      <c r="G8" s="68"/>
      <c r="H8" s="68"/>
      <c r="I8" s="68"/>
    </row>
    <row r="9" spans="1:9" s="9" customFormat="1" ht="35.1" customHeight="1" x14ac:dyDescent="0.15">
      <c r="B9" s="10"/>
      <c r="C9" s="67" t="s">
        <v>211</v>
      </c>
      <c r="D9" s="60">
        <v>1997423</v>
      </c>
      <c r="E9" s="60">
        <v>230195</v>
      </c>
      <c r="F9" s="60"/>
      <c r="G9" s="60"/>
      <c r="H9" s="58">
        <f t="shared" ref="H9:H21" si="0">SUM(D9:G9)</f>
        <v>2227618</v>
      </c>
      <c r="I9" s="60"/>
    </row>
    <row r="10" spans="1:9" s="9" customFormat="1" ht="35.1" customHeight="1" x14ac:dyDescent="0.15">
      <c r="B10" s="10"/>
      <c r="C10" s="73" t="s">
        <v>212</v>
      </c>
      <c r="D10" s="70">
        <v>437387</v>
      </c>
      <c r="E10" s="70">
        <v>1021802</v>
      </c>
      <c r="F10" s="70"/>
      <c r="G10" s="70"/>
      <c r="H10" s="77">
        <f t="shared" si="0"/>
        <v>1459189</v>
      </c>
      <c r="I10" s="70"/>
    </row>
    <row r="11" spans="1:9" s="9" customFormat="1" ht="35.1" customHeight="1" x14ac:dyDescent="0.15">
      <c r="B11" s="10"/>
      <c r="C11" s="73" t="s">
        <v>213</v>
      </c>
      <c r="D11" s="70">
        <v>108458</v>
      </c>
      <c r="E11" s="70"/>
      <c r="F11" s="70"/>
      <c r="G11" s="70"/>
      <c r="H11" s="77">
        <f t="shared" si="0"/>
        <v>108458</v>
      </c>
      <c r="I11" s="70"/>
    </row>
    <row r="12" spans="1:9" s="9" customFormat="1" ht="35.1" customHeight="1" x14ac:dyDescent="0.15">
      <c r="B12" s="10"/>
      <c r="C12" s="73" t="s">
        <v>214</v>
      </c>
      <c r="D12" s="70">
        <v>296024</v>
      </c>
      <c r="E12" s="70"/>
      <c r="F12" s="70"/>
      <c r="G12" s="70"/>
      <c r="H12" s="77">
        <f t="shared" si="0"/>
        <v>296024</v>
      </c>
      <c r="I12" s="70"/>
    </row>
    <row r="13" spans="1:9" s="9" customFormat="1" ht="35.1" customHeight="1" x14ac:dyDescent="0.15">
      <c r="B13" s="10"/>
      <c r="C13" s="73" t="s">
        <v>215</v>
      </c>
      <c r="D13" s="70">
        <v>26895</v>
      </c>
      <c r="E13" s="70"/>
      <c r="F13" s="70"/>
      <c r="G13" s="70"/>
      <c r="H13" s="77">
        <f t="shared" si="0"/>
        <v>26895</v>
      </c>
      <c r="I13" s="70"/>
    </row>
    <row r="14" spans="1:9" s="9" customFormat="1" ht="35.1" customHeight="1" x14ac:dyDescent="0.15">
      <c r="B14" s="10"/>
      <c r="C14" s="73" t="s">
        <v>216</v>
      </c>
      <c r="D14" s="70">
        <v>50062</v>
      </c>
      <c r="E14" s="70">
        <v>80000</v>
      </c>
      <c r="F14" s="70"/>
      <c r="G14" s="70"/>
      <c r="H14" s="77">
        <f t="shared" si="0"/>
        <v>130062</v>
      </c>
      <c r="I14" s="70"/>
    </row>
    <row r="15" spans="1:9" s="9" customFormat="1" ht="35.1" customHeight="1" x14ac:dyDescent="0.15">
      <c r="B15" s="10"/>
      <c r="C15" s="73" t="s">
        <v>217</v>
      </c>
      <c r="D15" s="70">
        <v>2009</v>
      </c>
      <c r="E15" s="70"/>
      <c r="F15" s="70"/>
      <c r="G15" s="70"/>
      <c r="H15" s="77">
        <f t="shared" si="0"/>
        <v>2009</v>
      </c>
      <c r="I15" s="70"/>
    </row>
    <row r="16" spans="1:9" s="9" customFormat="1" ht="35.1" customHeight="1" x14ac:dyDescent="0.15">
      <c r="B16" s="10"/>
      <c r="C16" s="73" t="s">
        <v>218</v>
      </c>
      <c r="D16" s="70">
        <v>2469</v>
      </c>
      <c r="E16" s="70"/>
      <c r="F16" s="70"/>
      <c r="G16" s="70"/>
      <c r="H16" s="77">
        <f t="shared" si="0"/>
        <v>2469</v>
      </c>
      <c r="I16" s="70"/>
    </row>
    <row r="17" spans="1:9" s="9" customFormat="1" ht="35.1" customHeight="1" x14ac:dyDescent="0.15">
      <c r="B17" s="10"/>
      <c r="C17" s="73" t="s">
        <v>219</v>
      </c>
      <c r="D17" s="70">
        <v>10105</v>
      </c>
      <c r="E17" s="70"/>
      <c r="F17" s="70"/>
      <c r="G17" s="70"/>
      <c r="H17" s="77">
        <f t="shared" si="0"/>
        <v>10105</v>
      </c>
      <c r="I17" s="70"/>
    </row>
    <row r="18" spans="1:9" s="9" customFormat="1" ht="35.1" customHeight="1" x14ac:dyDescent="0.15">
      <c r="B18" s="10"/>
      <c r="C18" s="73" t="s">
        <v>220</v>
      </c>
      <c r="D18" s="70">
        <v>828812</v>
      </c>
      <c r="E18" s="70"/>
      <c r="F18" s="70"/>
      <c r="G18" s="70"/>
      <c r="H18" s="77">
        <f t="shared" si="0"/>
        <v>828812</v>
      </c>
      <c r="I18" s="70"/>
    </row>
    <row r="19" spans="1:9" s="9" customFormat="1" ht="35.1" customHeight="1" x14ac:dyDescent="0.15">
      <c r="B19" s="10"/>
      <c r="C19" s="73" t="s">
        <v>221</v>
      </c>
      <c r="D19" s="70">
        <v>200000</v>
      </c>
      <c r="E19" s="70"/>
      <c r="F19" s="70"/>
      <c r="G19" s="70"/>
      <c r="H19" s="77">
        <f t="shared" si="0"/>
        <v>200000</v>
      </c>
      <c r="I19" s="70"/>
    </row>
    <row r="20" spans="1:9" s="9" customFormat="1" ht="35.1" customHeight="1" x14ac:dyDescent="0.15">
      <c r="B20" s="10"/>
      <c r="C20" s="73" t="s">
        <v>222</v>
      </c>
      <c r="D20" s="70">
        <v>221071</v>
      </c>
      <c r="E20" s="70"/>
      <c r="F20" s="70"/>
      <c r="G20" s="70"/>
      <c r="H20" s="77">
        <f>SUM(D20:G20)</f>
        <v>221071</v>
      </c>
      <c r="I20" s="70"/>
    </row>
    <row r="21" spans="1:9" s="9" customFormat="1" ht="35.1" customHeight="1" x14ac:dyDescent="0.15">
      <c r="B21" s="10"/>
      <c r="C21" s="73" t="s">
        <v>223</v>
      </c>
      <c r="D21" s="70">
        <v>0</v>
      </c>
      <c r="E21" s="70"/>
      <c r="F21" s="70"/>
      <c r="G21" s="70"/>
      <c r="H21" s="77">
        <f t="shared" si="0"/>
        <v>0</v>
      </c>
      <c r="I21" s="70"/>
    </row>
    <row r="22" spans="1:9" s="9" customFormat="1" ht="9.9499999999999993" hidden="1" customHeight="1" x14ac:dyDescent="0.15">
      <c r="A22" s="13" t="s">
        <v>184</v>
      </c>
      <c r="B22" s="10"/>
      <c r="C22" s="74"/>
      <c r="D22" s="71"/>
      <c r="E22" s="71"/>
      <c r="F22" s="71"/>
      <c r="G22" s="71"/>
      <c r="H22" s="71"/>
      <c r="I22" s="71"/>
    </row>
    <row r="23" spans="1:9" s="9" customFormat="1" ht="35.1" customHeight="1" x14ac:dyDescent="0.15">
      <c r="B23" s="10"/>
      <c r="C23" s="75" t="s">
        <v>7</v>
      </c>
      <c r="D23" s="72">
        <f>IFERROR(SUM(D8:D22),"")</f>
        <v>4180715</v>
      </c>
      <c r="E23" s="72">
        <f t="shared" ref="E23:I23" si="1">IFERROR(SUM(E8:E22),"")</f>
        <v>1331997</v>
      </c>
      <c r="F23" s="72">
        <f t="shared" si="1"/>
        <v>0</v>
      </c>
      <c r="G23" s="72">
        <f t="shared" si="1"/>
        <v>0</v>
      </c>
      <c r="H23" s="72">
        <f>IFERROR(SUM(H8:H22),"")</f>
        <v>5512712</v>
      </c>
      <c r="I23" s="72">
        <f t="shared" si="1"/>
        <v>0</v>
      </c>
    </row>
    <row r="24" spans="1:9" s="9" customFormat="1" ht="4.9000000000000004" customHeight="1" x14ac:dyDescent="0.15">
      <c r="B24" s="10"/>
      <c r="C24" s="14"/>
      <c r="D24" s="15"/>
      <c r="E24" s="15"/>
      <c r="F24" s="15"/>
      <c r="G24" s="15"/>
      <c r="H24" s="15"/>
      <c r="I24" s="15"/>
    </row>
    <row r="25" spans="1:9" ht="6.6" customHeight="1" x14ac:dyDescent="0.15">
      <c r="B25" s="6"/>
      <c r="C25" s="16"/>
      <c r="D25" s="16"/>
      <c r="E25" s="16"/>
      <c r="F25" s="16"/>
      <c r="G25" s="16"/>
      <c r="H25" s="16"/>
      <c r="I25" s="16"/>
    </row>
    <row r="26" spans="1:9" ht="1.9" customHeight="1" x14ac:dyDescent="0.15"/>
  </sheetData>
  <mergeCells count="7">
    <mergeCell ref="I6:I7"/>
    <mergeCell ref="C6:C7"/>
    <mergeCell ref="D6:D7"/>
    <mergeCell ref="E6:E7"/>
    <mergeCell ref="F6:F7"/>
    <mergeCell ref="G6:G7"/>
    <mergeCell ref="H6:H7"/>
  </mergeCells>
  <phoneticPr fontId="3"/>
  <printOptions horizontalCentered="1"/>
  <pageMargins left="0.39370078740157483" right="0.39370078740157483" top="0.59055118110236215" bottom="0.59055118110236215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4" name="Button 4">
              <controlPr defaultSize="0" print="0" autoFill="0" autoPict="0" macro="[0]!T002_3_2_行追加">
                <anchor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2</xdr:col>
                    <xdr:colOff>1076325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Button 5">
              <controlPr defaultSize="0" print="0" autoFill="0" autoPict="0" macro="[0]!T002_3_2_行削除">
                <anchor>
                  <from>
                    <xdr:col>2</xdr:col>
                    <xdr:colOff>1190625</xdr:colOff>
                    <xdr:row>2</xdr:row>
                    <xdr:rowOff>0</xdr:rowOff>
                  </from>
                  <to>
                    <xdr:col>3</xdr:col>
                    <xdr:colOff>695325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1"/>
  </sheetPr>
  <dimension ref="A1:N47"/>
  <sheetViews>
    <sheetView showGridLines="0"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2.25" style="1" customWidth="1"/>
    <col min="2" max="2" width="0.875" style="1" customWidth="1"/>
    <col min="3" max="3" width="25.875" style="1" customWidth="1"/>
    <col min="4" max="8" width="14.625" style="1" customWidth="1"/>
    <col min="9" max="9" width="0.875" style="1" customWidth="1"/>
    <col min="10" max="10" width="13.125" style="1" customWidth="1"/>
    <col min="11" max="16384" width="9" style="1"/>
  </cols>
  <sheetData>
    <row r="1" spans="1:12" ht="26.25" customHeight="1" x14ac:dyDescent="0.15"/>
    <row r="2" spans="1:12" ht="55.5" customHeight="1" x14ac:dyDescent="0.15">
      <c r="E2" s="57" t="s">
        <v>132</v>
      </c>
      <c r="F2" s="57" t="s">
        <v>133</v>
      </c>
      <c r="G2" s="57" t="s">
        <v>135</v>
      </c>
      <c r="H2" s="57" t="s">
        <v>134</v>
      </c>
    </row>
    <row r="3" spans="1:12" ht="30" customHeight="1" x14ac:dyDescent="0.15">
      <c r="E3" s="2">
        <v>0</v>
      </c>
      <c r="F3" s="185" t="str">
        <f>IF(D44=E3,"○","×")</f>
        <v>○</v>
      </c>
      <c r="G3" s="2">
        <v>0</v>
      </c>
      <c r="H3" s="185" t="str">
        <f>IF(F44=G3,"○","×")</f>
        <v>○</v>
      </c>
    </row>
    <row r="4" spans="1:12" ht="13.5" customHeight="1" x14ac:dyDescent="0.15"/>
    <row r="5" spans="1:12" ht="19.5" customHeight="1" x14ac:dyDescent="0.15">
      <c r="B5" s="6"/>
      <c r="C5" s="23" t="s">
        <v>46</v>
      </c>
      <c r="D5" s="24"/>
      <c r="E5" s="24"/>
      <c r="F5" s="24"/>
      <c r="G5" s="24"/>
      <c r="H5" s="93" t="s">
        <v>203</v>
      </c>
      <c r="I5" s="25"/>
      <c r="J5" s="25"/>
      <c r="K5" s="25"/>
      <c r="L5" s="25"/>
    </row>
    <row r="6" spans="1:12" s="9" customFormat="1" ht="21" customHeight="1" x14ac:dyDescent="0.15">
      <c r="B6" s="10"/>
      <c r="C6" s="497" t="s">
        <v>36</v>
      </c>
      <c r="D6" s="505" t="s">
        <v>4</v>
      </c>
      <c r="E6" s="506"/>
      <c r="F6" s="505" t="s">
        <v>6</v>
      </c>
      <c r="G6" s="506"/>
      <c r="H6" s="497" t="s">
        <v>37</v>
      </c>
      <c r="I6" s="10"/>
    </row>
    <row r="7" spans="1:12" s="9" customFormat="1" ht="21.95" customHeight="1" x14ac:dyDescent="0.15">
      <c r="B7" s="10"/>
      <c r="C7" s="504"/>
      <c r="D7" s="57" t="s">
        <v>38</v>
      </c>
      <c r="E7" s="94" t="s">
        <v>39</v>
      </c>
      <c r="F7" s="57" t="s">
        <v>38</v>
      </c>
      <c r="G7" s="94" t="s">
        <v>39</v>
      </c>
      <c r="H7" s="504"/>
      <c r="I7" s="10"/>
    </row>
    <row r="8" spans="1:12" s="9" customFormat="1" ht="20.100000000000001" customHeight="1" x14ac:dyDescent="0.15">
      <c r="B8" s="10"/>
      <c r="C8" s="507" t="s">
        <v>40</v>
      </c>
      <c r="D8" s="508"/>
      <c r="E8" s="508"/>
      <c r="F8" s="508"/>
      <c r="G8" s="508"/>
      <c r="H8" s="509"/>
      <c r="I8" s="10"/>
    </row>
    <row r="9" spans="1:12" s="9" customFormat="1" ht="9.9499999999999993" hidden="1" customHeight="1" x14ac:dyDescent="0.15">
      <c r="A9" s="9" t="s">
        <v>182</v>
      </c>
      <c r="B9" s="10"/>
      <c r="C9" s="78"/>
      <c r="D9" s="79"/>
      <c r="E9" s="79"/>
      <c r="F9" s="79"/>
      <c r="G9" s="79"/>
      <c r="H9" s="80"/>
      <c r="I9" s="10"/>
    </row>
    <row r="10" spans="1:12" s="9" customFormat="1" ht="20.100000000000001" customHeight="1" x14ac:dyDescent="0.15">
      <c r="B10" s="10"/>
      <c r="C10" s="81"/>
      <c r="D10" s="82"/>
      <c r="E10" s="82"/>
      <c r="F10" s="82"/>
      <c r="G10" s="82"/>
      <c r="H10" s="83"/>
      <c r="I10" s="10"/>
    </row>
    <row r="11" spans="1:12" s="9" customFormat="1" ht="20.100000000000001" customHeight="1" x14ac:dyDescent="0.15">
      <c r="B11" s="10"/>
      <c r="C11" s="81"/>
      <c r="D11" s="82"/>
      <c r="E11" s="82"/>
      <c r="F11" s="82"/>
      <c r="G11" s="82"/>
      <c r="H11" s="83"/>
      <c r="I11" s="10"/>
    </row>
    <row r="12" spans="1:12" s="9" customFormat="1" ht="20.100000000000001" customHeight="1" x14ac:dyDescent="0.15">
      <c r="B12" s="10"/>
      <c r="C12" s="81"/>
      <c r="D12" s="82"/>
      <c r="E12" s="82"/>
      <c r="F12" s="82"/>
      <c r="G12" s="82"/>
      <c r="H12" s="83"/>
      <c r="I12" s="10"/>
    </row>
    <row r="13" spans="1:12" s="9" customFormat="1" ht="9.9499999999999993" hidden="1" customHeight="1" x14ac:dyDescent="0.15">
      <c r="A13" s="9" t="s">
        <v>185</v>
      </c>
      <c r="B13" s="10"/>
      <c r="C13" s="84"/>
      <c r="D13" s="85"/>
      <c r="E13" s="85"/>
      <c r="F13" s="85"/>
      <c r="G13" s="85"/>
      <c r="H13" s="86"/>
      <c r="I13" s="10"/>
    </row>
    <row r="14" spans="1:12" s="9" customFormat="1" ht="20.100000000000001" customHeight="1" x14ac:dyDescent="0.15">
      <c r="B14" s="10"/>
      <c r="C14" s="501" t="s">
        <v>41</v>
      </c>
      <c r="D14" s="502"/>
      <c r="E14" s="502"/>
      <c r="F14" s="502"/>
      <c r="G14" s="502"/>
      <c r="H14" s="503"/>
      <c r="I14" s="10"/>
    </row>
    <row r="15" spans="1:12" s="9" customFormat="1" ht="9.9499999999999993" hidden="1" customHeight="1" x14ac:dyDescent="0.15">
      <c r="A15" s="9" t="s">
        <v>186</v>
      </c>
      <c r="B15" s="10"/>
      <c r="C15" s="87"/>
      <c r="D15" s="88"/>
      <c r="E15" s="88"/>
      <c r="F15" s="88"/>
      <c r="G15" s="88"/>
      <c r="H15" s="89"/>
      <c r="I15" s="10"/>
    </row>
    <row r="16" spans="1:12" s="9" customFormat="1" ht="20.100000000000001" customHeight="1" x14ac:dyDescent="0.15">
      <c r="B16" s="10"/>
      <c r="C16" s="69"/>
      <c r="D16" s="60"/>
      <c r="E16" s="60"/>
      <c r="F16" s="60"/>
      <c r="G16" s="60"/>
      <c r="H16" s="60"/>
      <c r="I16" s="10"/>
    </row>
    <row r="17" spans="1:9" s="9" customFormat="1" ht="20.100000000000001" customHeight="1" x14ac:dyDescent="0.15">
      <c r="B17" s="10"/>
      <c r="C17" s="69"/>
      <c r="D17" s="60"/>
      <c r="E17" s="60"/>
      <c r="F17" s="60"/>
      <c r="G17" s="60"/>
      <c r="H17" s="60"/>
      <c r="I17" s="10"/>
    </row>
    <row r="18" spans="1:9" s="9" customFormat="1" ht="20.100000000000001" customHeight="1" x14ac:dyDescent="0.15">
      <c r="B18" s="10"/>
      <c r="C18" s="69"/>
      <c r="D18" s="60"/>
      <c r="E18" s="60"/>
      <c r="F18" s="60"/>
      <c r="G18" s="60"/>
      <c r="H18" s="60"/>
      <c r="I18" s="10"/>
    </row>
    <row r="19" spans="1:9" s="9" customFormat="1" ht="9.9499999999999993" hidden="1" customHeight="1" x14ac:dyDescent="0.15">
      <c r="A19" s="9" t="s">
        <v>185</v>
      </c>
      <c r="B19" s="10"/>
      <c r="C19" s="90"/>
      <c r="D19" s="91"/>
      <c r="E19" s="91"/>
      <c r="F19" s="91"/>
      <c r="G19" s="91"/>
      <c r="H19" s="92"/>
      <c r="I19" s="10"/>
    </row>
    <row r="20" spans="1:9" s="9" customFormat="1" ht="20.100000000000001" customHeight="1" x14ac:dyDescent="0.15">
      <c r="B20" s="10"/>
      <c r="C20" s="501" t="s">
        <v>42</v>
      </c>
      <c r="D20" s="502"/>
      <c r="E20" s="502"/>
      <c r="F20" s="502"/>
      <c r="G20" s="502"/>
      <c r="H20" s="503"/>
      <c r="I20" s="10"/>
    </row>
    <row r="21" spans="1:9" s="9" customFormat="1" ht="9.9499999999999993" hidden="1" customHeight="1" x14ac:dyDescent="0.15">
      <c r="A21" s="9" t="s">
        <v>186</v>
      </c>
      <c r="B21" s="10"/>
      <c r="C21" s="87"/>
      <c r="D21" s="88"/>
      <c r="E21" s="88"/>
      <c r="F21" s="88"/>
      <c r="G21" s="88"/>
      <c r="H21" s="89"/>
      <c r="I21" s="10"/>
    </row>
    <row r="22" spans="1:9" s="9" customFormat="1" ht="20.100000000000001" customHeight="1" x14ac:dyDescent="0.15">
      <c r="B22" s="10"/>
      <c r="C22" s="69"/>
      <c r="D22" s="60"/>
      <c r="E22" s="60"/>
      <c r="F22" s="60"/>
      <c r="G22" s="60"/>
      <c r="H22" s="60"/>
      <c r="I22" s="10"/>
    </row>
    <row r="23" spans="1:9" s="9" customFormat="1" ht="20.100000000000001" customHeight="1" x14ac:dyDescent="0.15">
      <c r="B23" s="10"/>
      <c r="C23" s="69"/>
      <c r="D23" s="60"/>
      <c r="E23" s="60"/>
      <c r="F23" s="60"/>
      <c r="G23" s="60"/>
      <c r="H23" s="60"/>
      <c r="I23" s="10"/>
    </row>
    <row r="24" spans="1:9" s="9" customFormat="1" ht="20.100000000000001" customHeight="1" x14ac:dyDescent="0.15">
      <c r="B24" s="10"/>
      <c r="C24" s="69"/>
      <c r="D24" s="60"/>
      <c r="E24" s="60"/>
      <c r="F24" s="60"/>
      <c r="G24" s="60"/>
      <c r="H24" s="60"/>
      <c r="I24" s="10"/>
    </row>
    <row r="25" spans="1:9" s="9" customFormat="1" ht="9.9499999999999993" hidden="1" customHeight="1" x14ac:dyDescent="0.15">
      <c r="A25" s="9" t="s">
        <v>185</v>
      </c>
      <c r="B25" s="10"/>
      <c r="C25" s="90"/>
      <c r="D25" s="91"/>
      <c r="E25" s="91"/>
      <c r="F25" s="91"/>
      <c r="G25" s="91"/>
      <c r="H25" s="92"/>
      <c r="I25" s="10"/>
    </row>
    <row r="26" spans="1:9" s="9" customFormat="1" ht="20.100000000000001" customHeight="1" x14ac:dyDescent="0.15">
      <c r="B26" s="10"/>
      <c r="C26" s="501" t="s">
        <v>43</v>
      </c>
      <c r="D26" s="502"/>
      <c r="E26" s="502"/>
      <c r="F26" s="502"/>
      <c r="G26" s="502"/>
      <c r="H26" s="503"/>
      <c r="I26" s="10"/>
    </row>
    <row r="27" spans="1:9" s="9" customFormat="1" ht="9.9499999999999993" hidden="1" customHeight="1" x14ac:dyDescent="0.15">
      <c r="A27" s="9" t="s">
        <v>186</v>
      </c>
      <c r="B27" s="10"/>
      <c r="C27" s="87"/>
      <c r="D27" s="88"/>
      <c r="E27" s="88"/>
      <c r="F27" s="88"/>
      <c r="G27" s="88"/>
      <c r="H27" s="89"/>
      <c r="I27" s="10"/>
    </row>
    <row r="28" spans="1:9" s="9" customFormat="1" ht="20.100000000000001" customHeight="1" x14ac:dyDescent="0.15">
      <c r="B28" s="10"/>
      <c r="C28" s="69"/>
      <c r="D28" s="60"/>
      <c r="E28" s="60"/>
      <c r="F28" s="60"/>
      <c r="G28" s="60"/>
      <c r="H28" s="60"/>
      <c r="I28" s="10"/>
    </row>
    <row r="29" spans="1:9" s="9" customFormat="1" ht="20.100000000000001" customHeight="1" x14ac:dyDescent="0.15">
      <c r="B29" s="10"/>
      <c r="C29" s="69"/>
      <c r="D29" s="60"/>
      <c r="E29" s="60"/>
      <c r="F29" s="60"/>
      <c r="G29" s="60"/>
      <c r="H29" s="60"/>
      <c r="I29" s="10"/>
    </row>
    <row r="30" spans="1:9" s="9" customFormat="1" ht="20.100000000000001" customHeight="1" x14ac:dyDescent="0.15">
      <c r="B30" s="10"/>
      <c r="C30" s="69"/>
      <c r="D30" s="60"/>
      <c r="E30" s="60"/>
      <c r="F30" s="60"/>
      <c r="G30" s="60"/>
      <c r="H30" s="60"/>
      <c r="I30" s="10"/>
    </row>
    <row r="31" spans="1:9" s="9" customFormat="1" ht="9.9499999999999993" hidden="1" customHeight="1" x14ac:dyDescent="0.15">
      <c r="A31" s="9" t="s">
        <v>185</v>
      </c>
      <c r="B31" s="10"/>
      <c r="C31" s="90"/>
      <c r="D31" s="91"/>
      <c r="E31" s="91"/>
      <c r="F31" s="91"/>
      <c r="G31" s="91"/>
      <c r="H31" s="92"/>
      <c r="I31" s="10"/>
    </row>
    <row r="32" spans="1:9" s="9" customFormat="1" ht="20.100000000000001" customHeight="1" x14ac:dyDescent="0.15">
      <c r="B32" s="10"/>
      <c r="C32" s="501" t="s">
        <v>44</v>
      </c>
      <c r="D32" s="502"/>
      <c r="E32" s="502"/>
      <c r="F32" s="502"/>
      <c r="G32" s="502"/>
      <c r="H32" s="503"/>
      <c r="I32" s="10"/>
    </row>
    <row r="33" spans="1:14" s="9" customFormat="1" ht="9.9499999999999993" hidden="1" customHeight="1" x14ac:dyDescent="0.15">
      <c r="A33" s="9" t="s">
        <v>186</v>
      </c>
      <c r="B33" s="10"/>
      <c r="C33" s="87"/>
      <c r="D33" s="88"/>
      <c r="E33" s="88"/>
      <c r="F33" s="88"/>
      <c r="G33" s="88"/>
      <c r="H33" s="89"/>
      <c r="I33" s="10"/>
    </row>
    <row r="34" spans="1:14" s="9" customFormat="1" ht="20.100000000000001" customHeight="1" x14ac:dyDescent="0.15">
      <c r="B34" s="10"/>
      <c r="C34" s="69"/>
      <c r="D34" s="60"/>
      <c r="E34" s="60"/>
      <c r="F34" s="60"/>
      <c r="G34" s="60"/>
      <c r="H34" s="60"/>
      <c r="I34" s="10"/>
    </row>
    <row r="35" spans="1:14" s="9" customFormat="1" ht="20.100000000000001" customHeight="1" x14ac:dyDescent="0.15">
      <c r="B35" s="10"/>
      <c r="C35" s="69"/>
      <c r="D35" s="60"/>
      <c r="E35" s="60"/>
      <c r="F35" s="60"/>
      <c r="G35" s="60"/>
      <c r="H35" s="60"/>
      <c r="I35" s="10"/>
    </row>
    <row r="36" spans="1:14" s="9" customFormat="1" ht="20.100000000000001" customHeight="1" x14ac:dyDescent="0.15">
      <c r="B36" s="10"/>
      <c r="C36" s="69"/>
      <c r="D36" s="60"/>
      <c r="E36" s="60"/>
      <c r="F36" s="60"/>
      <c r="G36" s="60"/>
      <c r="H36" s="60"/>
      <c r="I36" s="10"/>
    </row>
    <row r="37" spans="1:14" s="9" customFormat="1" ht="9.9499999999999993" hidden="1" customHeight="1" x14ac:dyDescent="0.15">
      <c r="A37" s="9" t="s">
        <v>185</v>
      </c>
      <c r="B37" s="10"/>
      <c r="C37" s="90"/>
      <c r="D37" s="91"/>
      <c r="E37" s="91"/>
      <c r="F37" s="91"/>
      <c r="G37" s="91"/>
      <c r="H37" s="92"/>
      <c r="I37" s="10"/>
    </row>
    <row r="38" spans="1:14" s="9" customFormat="1" ht="20.100000000000001" customHeight="1" x14ac:dyDescent="0.15">
      <c r="B38" s="10"/>
      <c r="C38" s="501" t="s">
        <v>45</v>
      </c>
      <c r="D38" s="502"/>
      <c r="E38" s="502"/>
      <c r="F38" s="502"/>
      <c r="G38" s="502"/>
      <c r="H38" s="503"/>
      <c r="I38" s="10"/>
    </row>
    <row r="39" spans="1:14" s="9" customFormat="1" ht="9.9499999999999993" hidden="1" customHeight="1" x14ac:dyDescent="0.15">
      <c r="A39" s="9" t="s">
        <v>186</v>
      </c>
      <c r="B39" s="10"/>
      <c r="C39" s="87"/>
      <c r="D39" s="88"/>
      <c r="E39" s="88"/>
      <c r="F39" s="88"/>
      <c r="G39" s="88"/>
      <c r="H39" s="89"/>
      <c r="I39" s="10"/>
    </row>
    <row r="40" spans="1:14" s="9" customFormat="1" ht="20.100000000000001" customHeight="1" x14ac:dyDescent="0.15">
      <c r="B40" s="10"/>
      <c r="C40" s="69"/>
      <c r="D40" s="60"/>
      <c r="E40" s="60"/>
      <c r="F40" s="60"/>
      <c r="G40" s="60"/>
      <c r="H40" s="60"/>
      <c r="I40" s="10"/>
    </row>
    <row r="41" spans="1:14" s="9" customFormat="1" ht="20.100000000000001" customHeight="1" x14ac:dyDescent="0.15">
      <c r="B41" s="10"/>
      <c r="C41" s="69"/>
      <c r="D41" s="60"/>
      <c r="E41" s="60"/>
      <c r="F41" s="60"/>
      <c r="G41" s="60"/>
      <c r="H41" s="60"/>
      <c r="I41" s="10"/>
    </row>
    <row r="42" spans="1:14" s="9" customFormat="1" ht="20.100000000000001" customHeight="1" x14ac:dyDescent="0.15">
      <c r="B42" s="10"/>
      <c r="C42" s="69"/>
      <c r="D42" s="60"/>
      <c r="E42" s="60"/>
      <c r="F42" s="60"/>
      <c r="G42" s="60"/>
      <c r="H42" s="60"/>
      <c r="I42" s="10"/>
    </row>
    <row r="43" spans="1:14" s="9" customFormat="1" ht="9.9499999999999993" hidden="1" customHeight="1" x14ac:dyDescent="0.15">
      <c r="A43" s="9" t="s">
        <v>185</v>
      </c>
      <c r="B43" s="10"/>
      <c r="C43" s="90"/>
      <c r="D43" s="91"/>
      <c r="E43" s="91"/>
      <c r="F43" s="91"/>
      <c r="G43" s="91"/>
      <c r="H43" s="92"/>
      <c r="I43" s="10"/>
    </row>
    <row r="44" spans="1:14" s="9" customFormat="1" ht="20.100000000000001" customHeight="1" x14ac:dyDescent="0.15">
      <c r="B44" s="10"/>
      <c r="C44" s="63" t="s">
        <v>7</v>
      </c>
      <c r="D44" s="58">
        <f>IFERROR(SUM(D9:D43),"")</f>
        <v>0</v>
      </c>
      <c r="E44" s="58">
        <f>IFERROR(SUM(E9:E43),"")</f>
        <v>0</v>
      </c>
      <c r="F44" s="58">
        <f>IFERROR(SUM(F9:F43),"")</f>
        <v>0</v>
      </c>
      <c r="G44" s="58">
        <f>IFERROR(SUM(G9:G43),"")</f>
        <v>0</v>
      </c>
      <c r="H44" s="58">
        <f>IFERROR(SUM(H9:H43),"")</f>
        <v>0</v>
      </c>
      <c r="I44" s="10"/>
    </row>
    <row r="45" spans="1:14" ht="3.75" customHeight="1" x14ac:dyDescent="0.15">
      <c r="B45" s="6"/>
      <c r="C45" s="26"/>
      <c r="D45" s="27"/>
      <c r="E45" s="27"/>
      <c r="F45" s="27"/>
      <c r="G45" s="27"/>
      <c r="H45" s="27"/>
      <c r="I45" s="28"/>
      <c r="J45" s="28"/>
      <c r="K45" s="28"/>
      <c r="L45" s="29"/>
      <c r="M45" s="6"/>
      <c r="N45" s="6"/>
    </row>
    <row r="46" spans="1:14" x14ac:dyDescent="0.15">
      <c r="C46" s="6"/>
      <c r="D46" s="28"/>
      <c r="E46" s="28"/>
      <c r="F46" s="28"/>
      <c r="G46" s="28"/>
      <c r="H46" s="28"/>
      <c r="I46" s="28"/>
      <c r="J46" s="28"/>
    </row>
    <row r="47" spans="1:14" x14ac:dyDescent="0.15">
      <c r="C47" s="6"/>
      <c r="D47" s="16"/>
      <c r="E47" s="16"/>
      <c r="F47" s="16"/>
      <c r="G47" s="16"/>
      <c r="H47" s="16"/>
      <c r="I47" s="16"/>
      <c r="J47" s="16"/>
    </row>
  </sheetData>
  <sheetProtection sheet="1" objects="1" scenarios="1"/>
  <mergeCells count="10">
    <mergeCell ref="C20:H20"/>
    <mergeCell ref="C26:H26"/>
    <mergeCell ref="C32:H32"/>
    <mergeCell ref="C38:H38"/>
    <mergeCell ref="C6:C7"/>
    <mergeCell ref="D6:E6"/>
    <mergeCell ref="F6:G6"/>
    <mergeCell ref="H6:H7"/>
    <mergeCell ref="C8:H8"/>
    <mergeCell ref="C14:H14"/>
  </mergeCells>
  <phoneticPr fontId="3"/>
  <printOptions horizontalCentered="1"/>
  <pageMargins left="0.39370078740157483" right="0.39370078740157483" top="0.59055118110236215" bottom="0.59055118110236215" header="0" footer="0"/>
  <pageSetup paperSize="9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Button 3">
              <controlPr defaultSize="0" print="0" autoFill="0" autoPict="0" macro="[0]!T002_3_3_行追加">
                <anchor>
                  <from>
                    <xdr:col>2</xdr:col>
                    <xdr:colOff>304800</xdr:colOff>
                    <xdr:row>1</xdr:row>
                    <xdr:rowOff>466725</xdr:rowOff>
                  </from>
                  <to>
                    <xdr:col>2</xdr:col>
                    <xdr:colOff>1304925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Button 4">
              <controlPr defaultSize="0" print="0" autoFill="0" autoPict="0" macro="[0]!T002_3_3_行削除">
                <anchor>
                  <from>
                    <xdr:col>2</xdr:col>
                    <xdr:colOff>1428750</xdr:colOff>
                    <xdr:row>1</xdr:row>
                    <xdr:rowOff>466725</xdr:rowOff>
                  </from>
                  <to>
                    <xdr:col>3</xdr:col>
                    <xdr:colOff>457200</xdr:colOff>
                    <xdr:row>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92D050"/>
  </sheetPr>
  <dimension ref="A1:G41"/>
  <sheetViews>
    <sheetView showGridLines="0" view="pageBreakPreview" zoomScaleNormal="80" zoomScaleSheetLayoutView="100" workbookViewId="0">
      <selection activeCell="D28" sqref="D28"/>
    </sheetView>
  </sheetViews>
  <sheetFormatPr defaultRowHeight="13.5" x14ac:dyDescent="0.15"/>
  <cols>
    <col min="1" max="1" width="3.625" style="1" customWidth="1"/>
    <col min="2" max="2" width="1" style="1" customWidth="1"/>
    <col min="3" max="3" width="29.875" style="1" customWidth="1"/>
    <col min="4" max="5" width="18.625" style="1" customWidth="1"/>
    <col min="6" max="6" width="17.875" style="1" bestFit="1" customWidth="1"/>
    <col min="7" max="16384" width="9" style="1"/>
  </cols>
  <sheetData>
    <row r="1" spans="1:6" ht="13.5" customHeight="1" x14ac:dyDescent="0.15"/>
    <row r="2" spans="1:6" ht="55.5" customHeight="1" x14ac:dyDescent="0.15">
      <c r="E2" s="57" t="s">
        <v>136</v>
      </c>
      <c r="F2" s="57" t="s">
        <v>157</v>
      </c>
    </row>
    <row r="3" spans="1:6" ht="30" customHeight="1" x14ac:dyDescent="0.15">
      <c r="D3" s="1" t="s">
        <v>189</v>
      </c>
      <c r="E3" s="58">
        <v>14601</v>
      </c>
      <c r="F3" s="185" t="str">
        <f>IF(D38=E3,"○","×")</f>
        <v>○</v>
      </c>
    </row>
    <row r="4" spans="1:6" ht="13.5" customHeight="1" x14ac:dyDescent="0.15"/>
    <row r="5" spans="1:6" ht="19.5" customHeight="1" x14ac:dyDescent="0.15">
      <c r="C5" s="30" t="s">
        <v>47</v>
      </c>
      <c r="D5" s="25"/>
      <c r="E5" s="66" t="s">
        <v>203</v>
      </c>
    </row>
    <row r="6" spans="1:6" s="9" customFormat="1" ht="30" customHeight="1" x14ac:dyDescent="0.15">
      <c r="C6" s="57" t="s">
        <v>36</v>
      </c>
      <c r="D6" s="57" t="s">
        <v>49</v>
      </c>
      <c r="E6" s="57" t="s">
        <v>50</v>
      </c>
    </row>
    <row r="7" spans="1:6" s="9" customFormat="1" ht="21" customHeight="1" x14ac:dyDescent="0.15">
      <c r="C7" s="501" t="s">
        <v>51</v>
      </c>
      <c r="D7" s="502"/>
      <c r="E7" s="503"/>
    </row>
    <row r="8" spans="1:6" s="9" customFormat="1" ht="21" hidden="1" customHeight="1" x14ac:dyDescent="0.15">
      <c r="C8" s="103"/>
      <c r="D8" s="104"/>
      <c r="E8" s="105"/>
    </row>
    <row r="9" spans="1:6" s="9" customFormat="1" ht="21" customHeight="1" x14ac:dyDescent="0.15">
      <c r="C9" s="510" t="s">
        <v>52</v>
      </c>
      <c r="D9" s="511"/>
      <c r="E9" s="512"/>
    </row>
    <row r="10" spans="1:6" s="9" customFormat="1" ht="21" hidden="1" customHeight="1" x14ac:dyDescent="0.15">
      <c r="A10" s="9" t="s">
        <v>187</v>
      </c>
      <c r="C10" s="98"/>
      <c r="D10" s="99"/>
      <c r="E10" s="100"/>
    </row>
    <row r="11" spans="1:6" s="9" customFormat="1" ht="21" customHeight="1" x14ac:dyDescent="0.15">
      <c r="C11" s="67"/>
      <c r="D11" s="60"/>
      <c r="E11" s="60"/>
    </row>
    <row r="12" spans="1:6" s="9" customFormat="1" ht="21" customHeight="1" x14ac:dyDescent="0.15">
      <c r="C12" s="67"/>
      <c r="D12" s="60"/>
      <c r="E12" s="60"/>
    </row>
    <row r="13" spans="1:6" s="9" customFormat="1" ht="21" customHeight="1" x14ac:dyDescent="0.15">
      <c r="C13" s="67"/>
      <c r="D13" s="60"/>
      <c r="E13" s="60"/>
    </row>
    <row r="14" spans="1:6" s="9" customFormat="1" ht="21" hidden="1" customHeight="1" x14ac:dyDescent="0.15">
      <c r="A14" s="9" t="s">
        <v>185</v>
      </c>
      <c r="C14" s="90"/>
      <c r="D14" s="101"/>
      <c r="E14" s="102"/>
    </row>
    <row r="15" spans="1:6" s="9" customFormat="1" ht="21" customHeight="1" x14ac:dyDescent="0.15">
      <c r="C15" s="501" t="s">
        <v>45</v>
      </c>
      <c r="D15" s="502"/>
      <c r="E15" s="503"/>
    </row>
    <row r="16" spans="1:6" s="9" customFormat="1" ht="21" hidden="1" customHeight="1" x14ac:dyDescent="0.15">
      <c r="A16" s="9" t="s">
        <v>187</v>
      </c>
      <c r="C16" s="98"/>
      <c r="D16" s="99"/>
      <c r="E16" s="100"/>
    </row>
    <row r="17" spans="1:5" s="9" customFormat="1" ht="21" customHeight="1" x14ac:dyDescent="0.15">
      <c r="C17" s="73"/>
      <c r="D17" s="70"/>
      <c r="E17" s="70"/>
    </row>
    <row r="18" spans="1:5" s="9" customFormat="1" ht="21" customHeight="1" x14ac:dyDescent="0.15">
      <c r="C18" s="73"/>
      <c r="D18" s="70"/>
      <c r="E18" s="70"/>
    </row>
    <row r="19" spans="1:5" s="9" customFormat="1" ht="21" customHeight="1" x14ac:dyDescent="0.15">
      <c r="C19" s="73"/>
      <c r="D19" s="70"/>
      <c r="E19" s="70"/>
    </row>
    <row r="20" spans="1:5" s="9" customFormat="1" ht="21" hidden="1" customHeight="1" x14ac:dyDescent="0.15">
      <c r="A20" s="9" t="s">
        <v>185</v>
      </c>
      <c r="C20" s="90"/>
      <c r="D20" s="91"/>
      <c r="E20" s="92"/>
    </row>
    <row r="21" spans="1:5" s="9" customFormat="1" ht="27" customHeight="1" thickBot="1" x14ac:dyDescent="0.2">
      <c r="C21" s="106" t="s">
        <v>53</v>
      </c>
      <c r="D21" s="108">
        <f>IFERROR(SUM(D10:D20),"")</f>
        <v>0</v>
      </c>
      <c r="E21" s="108">
        <f>IFERROR(SUM(E10:E20),"")</f>
        <v>0</v>
      </c>
    </row>
    <row r="22" spans="1:5" s="9" customFormat="1" ht="21" customHeight="1" thickTop="1" x14ac:dyDescent="0.15">
      <c r="C22" s="513" t="s">
        <v>54</v>
      </c>
      <c r="D22" s="514"/>
      <c r="E22" s="515"/>
    </row>
    <row r="23" spans="1:5" s="9" customFormat="1" ht="21" hidden="1" customHeight="1" x14ac:dyDescent="0.15">
      <c r="C23" s="103"/>
      <c r="D23" s="104"/>
      <c r="E23" s="105"/>
    </row>
    <row r="24" spans="1:5" s="9" customFormat="1" ht="21" customHeight="1" x14ac:dyDescent="0.15">
      <c r="C24" s="501" t="s">
        <v>55</v>
      </c>
      <c r="D24" s="502"/>
      <c r="E24" s="503"/>
    </row>
    <row r="25" spans="1:5" s="9" customFormat="1" ht="21" hidden="1" customHeight="1" x14ac:dyDescent="0.15">
      <c r="A25" s="9" t="s">
        <v>187</v>
      </c>
      <c r="C25" s="98"/>
      <c r="D25" s="99"/>
      <c r="E25" s="100"/>
    </row>
    <row r="26" spans="1:5" s="9" customFormat="1" ht="21" customHeight="1" x14ac:dyDescent="0.15">
      <c r="C26" s="67" t="s">
        <v>581</v>
      </c>
      <c r="D26" s="60">
        <v>2982</v>
      </c>
      <c r="E26" s="60">
        <v>-194</v>
      </c>
    </row>
    <row r="27" spans="1:5" s="9" customFormat="1" ht="21" customHeight="1" x14ac:dyDescent="0.15">
      <c r="C27" s="67" t="s">
        <v>582</v>
      </c>
      <c r="D27" s="60">
        <v>5674</v>
      </c>
      <c r="E27" s="60">
        <v>-359</v>
      </c>
    </row>
    <row r="28" spans="1:5" s="9" customFormat="1" ht="21" customHeight="1" x14ac:dyDescent="0.15">
      <c r="C28" s="67" t="s">
        <v>583</v>
      </c>
      <c r="D28" s="60">
        <v>320</v>
      </c>
      <c r="E28" s="60">
        <v>-43</v>
      </c>
    </row>
    <row r="29" spans="1:5" s="9" customFormat="1" ht="21" customHeight="1" x14ac:dyDescent="0.15">
      <c r="C29" s="67" t="s">
        <v>620</v>
      </c>
      <c r="D29" s="60">
        <v>5150</v>
      </c>
      <c r="E29" s="60"/>
    </row>
    <row r="30" spans="1:5" s="9" customFormat="1" ht="21" hidden="1" customHeight="1" x14ac:dyDescent="0.15">
      <c r="A30" s="9" t="s">
        <v>185</v>
      </c>
      <c r="C30" s="90"/>
      <c r="D30" s="101"/>
      <c r="E30" s="102"/>
    </row>
    <row r="31" spans="1:5" s="9" customFormat="1" ht="21" customHeight="1" x14ac:dyDescent="0.15">
      <c r="C31" s="501" t="s">
        <v>56</v>
      </c>
      <c r="D31" s="502"/>
      <c r="E31" s="503"/>
    </row>
    <row r="32" spans="1:5" s="9" customFormat="1" ht="21" hidden="1" customHeight="1" x14ac:dyDescent="0.15">
      <c r="A32" s="9" t="s">
        <v>187</v>
      </c>
      <c r="C32" s="98"/>
      <c r="D32" s="99"/>
      <c r="E32" s="100"/>
    </row>
    <row r="33" spans="1:7" s="9" customFormat="1" ht="21" customHeight="1" x14ac:dyDescent="0.15">
      <c r="C33" s="67" t="s">
        <v>584</v>
      </c>
      <c r="D33" s="60">
        <v>198</v>
      </c>
      <c r="E33" s="60"/>
    </row>
    <row r="34" spans="1:7" s="9" customFormat="1" ht="21" customHeight="1" x14ac:dyDescent="0.15">
      <c r="C34" s="67" t="s">
        <v>585</v>
      </c>
      <c r="D34" s="60">
        <v>154</v>
      </c>
      <c r="E34" s="60"/>
    </row>
    <row r="35" spans="1:7" s="9" customFormat="1" ht="21" customHeight="1" x14ac:dyDescent="0.15">
      <c r="C35" s="67" t="s">
        <v>621</v>
      </c>
      <c r="D35" s="60">
        <v>123</v>
      </c>
      <c r="E35" s="60"/>
    </row>
    <row r="36" spans="1:7" s="9" customFormat="1" ht="21" hidden="1" customHeight="1" x14ac:dyDescent="0.15">
      <c r="A36" s="9" t="s">
        <v>185</v>
      </c>
      <c r="C36" s="90"/>
      <c r="D36" s="91"/>
      <c r="E36" s="92"/>
    </row>
    <row r="37" spans="1:7" s="9" customFormat="1" ht="27" customHeight="1" thickBot="1" x14ac:dyDescent="0.2">
      <c r="C37" s="106" t="s">
        <v>53</v>
      </c>
      <c r="D37" s="108">
        <f>IFERROR(SUM(D23:D36),"")</f>
        <v>14601</v>
      </c>
      <c r="E37" s="108">
        <f>IFERROR(SUM(E23:E36),"")</f>
        <v>-596</v>
      </c>
    </row>
    <row r="38" spans="1:7" s="9" customFormat="1" ht="27" customHeight="1" thickTop="1" x14ac:dyDescent="0.15">
      <c r="C38" s="107" t="s">
        <v>7</v>
      </c>
      <c r="D38" s="109">
        <f>IFERROR(SUM(D21,D37),"")</f>
        <v>14601</v>
      </c>
      <c r="E38" s="109">
        <f>IFERROR(SUM(E21,E37),"")</f>
        <v>-596</v>
      </c>
    </row>
    <row r="39" spans="1:7" ht="6.75" customHeight="1" x14ac:dyDescent="0.15">
      <c r="C39" s="31"/>
      <c r="D39" s="27"/>
      <c r="E39" s="27"/>
      <c r="F39" s="6"/>
      <c r="G39" s="6"/>
    </row>
    <row r="40" spans="1:7" ht="18.75" customHeight="1" x14ac:dyDescent="0.15">
      <c r="C40" s="6"/>
      <c r="D40" s="28"/>
      <c r="E40" s="28"/>
      <c r="F40" s="6"/>
      <c r="G40" s="6"/>
    </row>
    <row r="41" spans="1:7" x14ac:dyDescent="0.15">
      <c r="C41" s="6"/>
      <c r="D41" s="16"/>
      <c r="E41" s="16"/>
      <c r="F41" s="6"/>
    </row>
  </sheetData>
  <sheetProtection sheet="1" objects="1" scenarios="1"/>
  <mergeCells count="6">
    <mergeCell ref="C9:E9"/>
    <mergeCell ref="C7:E7"/>
    <mergeCell ref="C22:E22"/>
    <mergeCell ref="C24:E24"/>
    <mergeCell ref="C31:E31"/>
    <mergeCell ref="C15:E15"/>
  </mergeCells>
  <phoneticPr fontId="3"/>
  <pageMargins left="0.39370078740157483" right="0.39370078740157483" top="0.59055118110236215" bottom="0.59055118110236215" header="0" footer="0"/>
  <pageSetup paperSize="9" scale="10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Button 3">
              <controlPr defaultSize="0" print="0" autoFill="0" autoPict="0" macro="[0]!T002_3_4_行追加">
                <anchor>
                  <from>
                    <xdr:col>2</xdr:col>
                    <xdr:colOff>400050</xdr:colOff>
                    <xdr:row>2</xdr:row>
                    <xdr:rowOff>266700</xdr:rowOff>
                  </from>
                  <to>
                    <xdr:col>2</xdr:col>
                    <xdr:colOff>1809750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Button 4">
              <controlPr defaultSize="0" print="0" autoFill="0" autoPict="0" macro="[0]!T002_3_4_行削除">
                <anchor>
                  <from>
                    <xdr:col>2</xdr:col>
                    <xdr:colOff>2028825</xdr:colOff>
                    <xdr:row>2</xdr:row>
                    <xdr:rowOff>266700</xdr:rowOff>
                  </from>
                  <to>
                    <xdr:col>3</xdr:col>
                    <xdr:colOff>1162050</xdr:colOff>
                    <xdr:row>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92D050"/>
  </sheetPr>
  <dimension ref="A1:I41"/>
  <sheetViews>
    <sheetView showGridLines="0" view="pageBreakPreview" zoomScaleNormal="80" zoomScaleSheetLayoutView="100" workbookViewId="0">
      <selection activeCell="C21" sqref="C21"/>
    </sheetView>
  </sheetViews>
  <sheetFormatPr defaultRowHeight="13.5" x14ac:dyDescent="0.15"/>
  <cols>
    <col min="1" max="1" width="3.625" style="1" customWidth="1"/>
    <col min="2" max="2" width="1" style="1" customWidth="1"/>
    <col min="3" max="3" width="29.875" style="1" customWidth="1"/>
    <col min="4" max="5" width="18.625" style="1" customWidth="1"/>
    <col min="6" max="6" width="17.875" style="1" bestFit="1" customWidth="1"/>
    <col min="7" max="16384" width="9" style="1"/>
  </cols>
  <sheetData>
    <row r="1" spans="1:6" ht="13.5" customHeight="1" x14ac:dyDescent="0.15"/>
    <row r="2" spans="1:6" ht="55.5" customHeight="1" x14ac:dyDescent="0.15">
      <c r="E2" s="57" t="s">
        <v>137</v>
      </c>
      <c r="F2" s="57" t="s">
        <v>157</v>
      </c>
    </row>
    <row r="3" spans="1:6" ht="30" customHeight="1" x14ac:dyDescent="0.15">
      <c r="E3" s="58">
        <v>66488</v>
      </c>
      <c r="F3" s="185" t="str">
        <f>IF(D38=E3,"○","×")</f>
        <v>○</v>
      </c>
    </row>
    <row r="4" spans="1:6" ht="13.5" customHeight="1" x14ac:dyDescent="0.15"/>
    <row r="5" spans="1:6" ht="19.5" customHeight="1" x14ac:dyDescent="0.15">
      <c r="C5" s="28" t="s">
        <v>48</v>
      </c>
      <c r="D5" s="25"/>
      <c r="E5" s="66" t="s">
        <v>203</v>
      </c>
    </row>
    <row r="6" spans="1:6" s="9" customFormat="1" ht="30" customHeight="1" x14ac:dyDescent="0.15">
      <c r="C6" s="57" t="s">
        <v>36</v>
      </c>
      <c r="D6" s="57" t="s">
        <v>49</v>
      </c>
      <c r="E6" s="57" t="s">
        <v>50</v>
      </c>
    </row>
    <row r="7" spans="1:6" s="9" customFormat="1" ht="21" customHeight="1" x14ac:dyDescent="0.15">
      <c r="C7" s="501" t="s">
        <v>51</v>
      </c>
      <c r="D7" s="502"/>
      <c r="E7" s="503"/>
    </row>
    <row r="8" spans="1:6" s="9" customFormat="1" ht="21" hidden="1" customHeight="1" x14ac:dyDescent="0.15">
      <c r="C8" s="103"/>
      <c r="D8" s="104"/>
      <c r="E8" s="105"/>
    </row>
    <row r="9" spans="1:6" s="9" customFormat="1" ht="21" customHeight="1" x14ac:dyDescent="0.15">
      <c r="C9" s="510" t="s">
        <v>52</v>
      </c>
      <c r="D9" s="511"/>
      <c r="E9" s="512"/>
    </row>
    <row r="10" spans="1:6" s="9" customFormat="1" ht="21" hidden="1" customHeight="1" x14ac:dyDescent="0.15">
      <c r="A10" s="9" t="s">
        <v>187</v>
      </c>
      <c r="C10" s="98"/>
      <c r="D10" s="99"/>
      <c r="E10" s="100"/>
    </row>
    <row r="11" spans="1:6" s="9" customFormat="1" ht="21" customHeight="1" x14ac:dyDescent="0.15">
      <c r="C11" s="67"/>
      <c r="D11" s="60"/>
      <c r="E11" s="60"/>
    </row>
    <row r="12" spans="1:6" s="9" customFormat="1" ht="21" customHeight="1" x14ac:dyDescent="0.15">
      <c r="C12" s="67"/>
      <c r="D12" s="60"/>
      <c r="E12" s="60"/>
    </row>
    <row r="13" spans="1:6" s="9" customFormat="1" ht="21" customHeight="1" x14ac:dyDescent="0.15">
      <c r="C13" s="67"/>
      <c r="D13" s="60"/>
      <c r="E13" s="60"/>
    </row>
    <row r="14" spans="1:6" s="9" customFormat="1" ht="21" hidden="1" customHeight="1" x14ac:dyDescent="0.15">
      <c r="A14" s="9" t="s">
        <v>185</v>
      </c>
      <c r="C14" s="90"/>
      <c r="D14" s="101"/>
      <c r="E14" s="102"/>
    </row>
    <row r="15" spans="1:6" s="9" customFormat="1" ht="21" customHeight="1" x14ac:dyDescent="0.15">
      <c r="C15" s="501" t="s">
        <v>45</v>
      </c>
      <c r="D15" s="502"/>
      <c r="E15" s="503"/>
    </row>
    <row r="16" spans="1:6" s="9" customFormat="1" ht="21" hidden="1" customHeight="1" x14ac:dyDescent="0.15">
      <c r="A16" s="9" t="s">
        <v>187</v>
      </c>
      <c r="C16" s="98"/>
      <c r="D16" s="99"/>
      <c r="E16" s="100"/>
    </row>
    <row r="17" spans="1:9" s="9" customFormat="1" ht="21" customHeight="1" x14ac:dyDescent="0.15">
      <c r="C17" s="67"/>
      <c r="D17" s="60"/>
      <c r="E17" s="60"/>
    </row>
    <row r="18" spans="1:9" s="9" customFormat="1" ht="21" customHeight="1" x14ac:dyDescent="0.15">
      <c r="C18" s="67"/>
      <c r="D18" s="60"/>
      <c r="E18" s="60"/>
    </row>
    <row r="19" spans="1:9" s="9" customFormat="1" ht="21" customHeight="1" x14ac:dyDescent="0.15">
      <c r="C19" s="67"/>
      <c r="D19" s="60"/>
      <c r="E19" s="60"/>
    </row>
    <row r="20" spans="1:9" s="9" customFormat="1" ht="21" hidden="1" customHeight="1" x14ac:dyDescent="0.15">
      <c r="A20" s="9" t="s">
        <v>185</v>
      </c>
      <c r="C20" s="110"/>
      <c r="D20" s="91"/>
      <c r="E20" s="92"/>
    </row>
    <row r="21" spans="1:9" s="9" customFormat="1" ht="27" customHeight="1" thickBot="1" x14ac:dyDescent="0.2">
      <c r="C21" s="106" t="s">
        <v>53</v>
      </c>
      <c r="D21" s="108">
        <f>IFERROR(SUM(D10:D20),"")</f>
        <v>0</v>
      </c>
      <c r="E21" s="108">
        <f>IFERROR(SUM(E10:E20),"")</f>
        <v>0</v>
      </c>
    </row>
    <row r="22" spans="1:9" s="9" customFormat="1" ht="21" customHeight="1" thickTop="1" x14ac:dyDescent="0.15">
      <c r="C22" s="513" t="s">
        <v>54</v>
      </c>
      <c r="D22" s="514"/>
      <c r="E22" s="515"/>
    </row>
    <row r="23" spans="1:9" s="9" customFormat="1" ht="21" hidden="1" customHeight="1" x14ac:dyDescent="0.15">
      <c r="C23" s="95"/>
      <c r="D23" s="96"/>
      <c r="E23" s="97"/>
    </row>
    <row r="24" spans="1:9" s="9" customFormat="1" ht="21" customHeight="1" x14ac:dyDescent="0.15">
      <c r="C24" s="510" t="s">
        <v>55</v>
      </c>
      <c r="D24" s="511"/>
      <c r="E24" s="512"/>
    </row>
    <row r="25" spans="1:9" s="9" customFormat="1" ht="21" hidden="1" customHeight="1" x14ac:dyDescent="0.15">
      <c r="A25" s="9" t="s">
        <v>187</v>
      </c>
      <c r="C25" s="98"/>
      <c r="D25" s="99"/>
      <c r="E25" s="100"/>
    </row>
    <row r="26" spans="1:9" s="9" customFormat="1" ht="21" customHeight="1" x14ac:dyDescent="0.15">
      <c r="C26" s="67" t="s">
        <v>581</v>
      </c>
      <c r="D26" s="60">
        <v>262</v>
      </c>
      <c r="E26" s="60"/>
      <c r="F26" s="9">
        <v>1766876</v>
      </c>
      <c r="G26" s="9">
        <v>46270</v>
      </c>
      <c r="I26" s="9">
        <v>147419</v>
      </c>
    </row>
    <row r="27" spans="1:9" s="9" customFormat="1" ht="21" customHeight="1" x14ac:dyDescent="0.15">
      <c r="C27" s="67" t="s">
        <v>582</v>
      </c>
      <c r="D27" s="60">
        <v>675</v>
      </c>
      <c r="E27" s="60"/>
      <c r="F27" s="9">
        <v>3102000</v>
      </c>
      <c r="G27" s="9">
        <v>212700</v>
      </c>
      <c r="I27" s="9">
        <v>146800</v>
      </c>
    </row>
    <row r="28" spans="1:9" s="9" customFormat="1" ht="21" customHeight="1" x14ac:dyDescent="0.15">
      <c r="C28" s="67" t="s">
        <v>583</v>
      </c>
      <c r="D28" s="60">
        <v>73</v>
      </c>
      <c r="E28" s="60">
        <v>-6</v>
      </c>
      <c r="F28" s="9">
        <v>195800</v>
      </c>
      <c r="I28" s="9">
        <v>49000</v>
      </c>
    </row>
    <row r="29" spans="1:9" s="9" customFormat="1" ht="21" customHeight="1" x14ac:dyDescent="0.15">
      <c r="C29" s="67" t="s">
        <v>620</v>
      </c>
      <c r="D29" s="60">
        <v>65353</v>
      </c>
      <c r="E29" s="60"/>
      <c r="F29" s="9">
        <v>5150000</v>
      </c>
    </row>
    <row r="30" spans="1:9" s="9" customFormat="1" ht="21" hidden="1" customHeight="1" x14ac:dyDescent="0.15">
      <c r="A30" s="9" t="s">
        <v>185</v>
      </c>
      <c r="C30" s="90"/>
      <c r="D30" s="101"/>
      <c r="E30" s="102"/>
    </row>
    <row r="31" spans="1:9" s="9" customFormat="1" ht="21" customHeight="1" x14ac:dyDescent="0.15">
      <c r="C31" s="501" t="s">
        <v>56</v>
      </c>
      <c r="D31" s="502"/>
      <c r="E31" s="503"/>
    </row>
    <row r="32" spans="1:9" s="9" customFormat="1" ht="21" hidden="1" customHeight="1" x14ac:dyDescent="0.15">
      <c r="A32" s="9" t="s">
        <v>187</v>
      </c>
      <c r="C32" s="98"/>
      <c r="D32" s="99"/>
      <c r="E32" s="100"/>
    </row>
    <row r="33" spans="1:7" s="9" customFormat="1" ht="21" customHeight="1" x14ac:dyDescent="0.15">
      <c r="C33" s="67" t="s">
        <v>584</v>
      </c>
      <c r="D33" s="60">
        <v>123</v>
      </c>
      <c r="E33" s="60"/>
      <c r="F33" s="9">
        <v>136000</v>
      </c>
    </row>
    <row r="34" spans="1:7" s="9" customFormat="1" ht="21" customHeight="1" x14ac:dyDescent="0.15">
      <c r="C34" s="67" t="s">
        <v>622</v>
      </c>
      <c r="D34" s="60">
        <v>2</v>
      </c>
      <c r="E34" s="60"/>
      <c r="F34" s="9">
        <v>77720</v>
      </c>
    </row>
    <row r="35" spans="1:7" s="9" customFormat="1" ht="21" customHeight="1" x14ac:dyDescent="0.15">
      <c r="C35" s="67"/>
      <c r="D35" s="60"/>
      <c r="E35" s="60"/>
    </row>
    <row r="36" spans="1:7" s="9" customFormat="1" ht="21" hidden="1" customHeight="1" x14ac:dyDescent="0.15">
      <c r="A36" s="9" t="s">
        <v>185</v>
      </c>
      <c r="C36" s="110"/>
      <c r="D36" s="91"/>
      <c r="E36" s="92"/>
    </row>
    <row r="37" spans="1:7" s="9" customFormat="1" ht="27" customHeight="1" thickBot="1" x14ac:dyDescent="0.2">
      <c r="C37" s="106" t="s">
        <v>53</v>
      </c>
      <c r="D37" s="108">
        <f>IFERROR(SUM(D25:D36),"")</f>
        <v>66488</v>
      </c>
      <c r="E37" s="108">
        <f>IFERROR(SUM(E25:E36),"")</f>
        <v>-6</v>
      </c>
      <c r="F37" s="9">
        <v>123415</v>
      </c>
    </row>
    <row r="38" spans="1:7" s="9" customFormat="1" ht="27" customHeight="1" thickTop="1" x14ac:dyDescent="0.15">
      <c r="C38" s="107" t="s">
        <v>7</v>
      </c>
      <c r="D38" s="109">
        <f>IFERROR(SUM(D21,D37),"")</f>
        <v>66488</v>
      </c>
      <c r="E38" s="109">
        <f>IFERROR(SUM(E21,E37),"")</f>
        <v>-6</v>
      </c>
    </row>
    <row r="39" spans="1:7" ht="6.75" customHeight="1" x14ac:dyDescent="0.15">
      <c r="C39" s="28"/>
      <c r="D39" s="28"/>
      <c r="E39" s="29"/>
      <c r="F39" s="6"/>
      <c r="G39" s="6"/>
    </row>
    <row r="40" spans="1:7" ht="18.75" customHeight="1" x14ac:dyDescent="0.15">
      <c r="C40" s="28"/>
      <c r="D40" s="28"/>
      <c r="E40" s="29"/>
      <c r="F40" s="6"/>
      <c r="G40" s="6"/>
    </row>
    <row r="41" spans="1:7" x14ac:dyDescent="0.15">
      <c r="C41" s="16"/>
      <c r="D41" s="6"/>
      <c r="E41" s="6"/>
      <c r="F41" s="6"/>
    </row>
  </sheetData>
  <sheetProtection sheet="1" objects="1" scenarios="1"/>
  <mergeCells count="6">
    <mergeCell ref="C31:E31"/>
    <mergeCell ref="C7:E7"/>
    <mergeCell ref="C9:E9"/>
    <mergeCell ref="C15:E15"/>
    <mergeCell ref="C22:E22"/>
    <mergeCell ref="C24:E24"/>
  </mergeCells>
  <phoneticPr fontId="3"/>
  <pageMargins left="0.39370078740157483" right="0.39370078740157483" top="0.59055118110236215" bottom="0.59055118110236215" header="0" footer="0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6" r:id="rId4" name="Button 4">
              <controlPr defaultSize="0" print="0" autoFill="0" autoPict="0" macro="[0]!T002_3_5_行追加">
                <anchor>
                  <from>
                    <xdr:col>2</xdr:col>
                    <xdr:colOff>161925</xdr:colOff>
                    <xdr:row>1</xdr:row>
                    <xdr:rowOff>590550</xdr:rowOff>
                  </from>
                  <to>
                    <xdr:col>2</xdr:col>
                    <xdr:colOff>1123950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5" name="Button 5">
              <controlPr defaultSize="0" print="0" autoFill="0" autoPict="0" macro="[0]!T002_3_5_行削除">
                <anchor>
                  <from>
                    <xdr:col>2</xdr:col>
                    <xdr:colOff>1257300</xdr:colOff>
                    <xdr:row>1</xdr:row>
                    <xdr:rowOff>590550</xdr:rowOff>
                  </from>
                  <to>
                    <xdr:col>2</xdr:col>
                    <xdr:colOff>2219325</xdr:colOff>
                    <xdr:row>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48</vt:i4>
      </vt:variant>
    </vt:vector>
  </HeadingPairs>
  <TitlesOfParts>
    <vt:vector size="65" baseType="lpstr">
      <vt:lpstr>貸借対照表</vt:lpstr>
      <vt:lpstr>純資産変動計算書</vt:lpstr>
      <vt:lpstr>行政コスト計算書</vt:lpstr>
      <vt:lpstr>資金収支計算書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財源会計テンプレート</vt:lpstr>
      <vt:lpstr>引当金!ColumnEnd</vt:lpstr>
      <vt:lpstr>基金!ColumnEnd</vt:lpstr>
      <vt:lpstr>財源情報明細!ColumnEnd</vt:lpstr>
      <vt:lpstr>財源明細!ColumnEnd</vt:lpstr>
      <vt:lpstr>資金明細!ColumnEnd</vt:lpstr>
      <vt:lpstr>貸付金!ColumnEnd</vt:lpstr>
      <vt:lpstr>長期延滞債権!ColumnEnd</vt:lpstr>
      <vt:lpstr>投資及び出資金!ColumnEnd</vt:lpstr>
      <vt:lpstr>補助金!ColumnEnd</vt:lpstr>
      <vt:lpstr>未収金!ColumnEnd</vt:lpstr>
      <vt:lpstr>引当金!End</vt:lpstr>
      <vt:lpstr>基金!End</vt:lpstr>
      <vt:lpstr>財源情報明細!End</vt:lpstr>
      <vt:lpstr>資金明細!End</vt:lpstr>
      <vt:lpstr>貸付金!End</vt:lpstr>
      <vt:lpstr>長期延滞債権!End</vt:lpstr>
      <vt:lpstr>補助金!End</vt:lpstr>
      <vt:lpstr>未収金!End</vt:lpstr>
      <vt:lpstr>End</vt:lpstr>
      <vt:lpstr>引当金!Print_Area</vt:lpstr>
      <vt:lpstr>基金!Print_Area</vt:lpstr>
      <vt:lpstr>行政コスト計算書!Print_Area</vt:lpstr>
      <vt:lpstr>財源会計テンプレート!Print_Area</vt:lpstr>
      <vt:lpstr>財源情報明細!Print_Area</vt:lpstr>
      <vt:lpstr>財源明細!Print_Area</vt:lpstr>
      <vt:lpstr>資金収支計算書!Print_Area</vt:lpstr>
      <vt:lpstr>資金明細!Print_Area</vt:lpstr>
      <vt:lpstr>純資産変動計算書!Print_Area</vt:lpstr>
      <vt:lpstr>貸借対照表!Print_Area</vt:lpstr>
      <vt:lpstr>貸付金!Print_Area</vt:lpstr>
      <vt:lpstr>'地方債（借入先別）'!Print_Area</vt:lpstr>
      <vt:lpstr>'地方債（利率別など）'!Print_Area</vt:lpstr>
      <vt:lpstr>長期延滞債権!Print_Area</vt:lpstr>
      <vt:lpstr>投資及び出資金!Print_Area</vt:lpstr>
      <vt:lpstr>補助金!Print_Area</vt:lpstr>
      <vt:lpstr>未収金!Print_Area</vt:lpstr>
      <vt:lpstr>引当金!Start</vt:lpstr>
      <vt:lpstr>基金!Start</vt:lpstr>
      <vt:lpstr>財源情報明細!Start</vt:lpstr>
      <vt:lpstr>財源明細!Start</vt:lpstr>
      <vt:lpstr>貸付金!Start</vt:lpstr>
      <vt:lpstr>長期延滞債権!Start</vt:lpstr>
      <vt:lpstr>投資及び出資金!Start</vt:lpstr>
      <vt:lpstr>補助金!Start</vt:lpstr>
      <vt:lpstr>未収金!Start</vt:lpstr>
      <vt:lpstr>Start</vt:lpstr>
      <vt:lpstr>合計</vt:lpstr>
      <vt:lpstr>銘柄名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Yuki　Kuro</cp:lastModifiedBy>
  <cp:lastPrinted>2018-04-05T00:41:38Z</cp:lastPrinted>
  <dcterms:created xsi:type="dcterms:W3CDTF">2014-03-27T08:10:30Z</dcterms:created>
  <dcterms:modified xsi:type="dcterms:W3CDTF">2018-09-20T08:52:42Z</dcterms:modified>
</cp:coreProperties>
</file>