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255" windowWidth="16350" windowHeight="9270"/>
  </bookViews>
  <sheets>
    <sheet name="サービス別給付費" sheetId="1" r:id="rId1"/>
  </sheets>
  <definedNames>
    <definedName name="グラフ選択">#REF!</definedName>
    <definedName name="サービス">#REF!</definedName>
    <definedName name="サービス選択">#REF!</definedName>
    <definedName name="サービス名">#REF!</definedName>
    <definedName name="在宅サービス">#REF!</definedName>
    <definedName name="施設・居住系サービス">#REF!</definedName>
    <definedName name="選択肢">#REF!</definedName>
    <definedName name="年度選択">#REF!</definedName>
  </definedNames>
  <calcPr calcId="125725"/>
</workbook>
</file>

<file path=xl/calcChain.xml><?xml version="1.0" encoding="utf-8"?>
<calcChain xmlns="http://schemas.openxmlformats.org/spreadsheetml/2006/main">
  <c r="I113" i="1"/>
  <c r="I100"/>
  <c r="I81"/>
  <c r="I78"/>
  <c r="I75"/>
  <c r="I72"/>
  <c r="I67"/>
  <c r="I64"/>
  <c r="I58"/>
  <c r="I37"/>
  <c r="I125"/>
  <c r="I123"/>
  <c r="I119"/>
  <c r="I117"/>
  <c r="I114"/>
  <c r="I105"/>
  <c r="I101"/>
  <c r="I93"/>
  <c r="I87"/>
  <c r="I82"/>
  <c r="I79"/>
  <c r="I76"/>
  <c r="I73"/>
  <c r="I70"/>
  <c r="I68"/>
  <c r="I65"/>
  <c r="I59"/>
  <c r="I91"/>
  <c r="I89" l="1"/>
  <c r="I35"/>
  <c r="I49" l="1"/>
  <c r="I25"/>
  <c r="I33"/>
  <c r="I22"/>
  <c r="I20"/>
  <c r="I13"/>
  <c r="I7"/>
  <c r="M149" l="1"/>
  <c r="K149"/>
  <c r="L149"/>
  <c r="J149"/>
  <c r="M141"/>
  <c r="M142"/>
  <c r="M143"/>
  <c r="M144"/>
  <c r="M145"/>
  <c r="M146"/>
  <c r="M147"/>
  <c r="M148"/>
  <c r="M140"/>
  <c r="J141"/>
  <c r="K141"/>
  <c r="L141"/>
  <c r="J142"/>
  <c r="K142"/>
  <c r="L142"/>
  <c r="J143"/>
  <c r="K143"/>
  <c r="L143"/>
  <c r="J144"/>
  <c r="K144"/>
  <c r="L144"/>
  <c r="J145"/>
  <c r="K145"/>
  <c r="L145"/>
  <c r="J146"/>
  <c r="K146"/>
  <c r="L146"/>
  <c r="J147"/>
  <c r="K147"/>
  <c r="L147"/>
  <c r="J148"/>
  <c r="K148"/>
  <c r="L148"/>
  <c r="K140"/>
  <c r="L140"/>
  <c r="J140"/>
  <c r="J132"/>
  <c r="I141"/>
  <c r="I149" s="1"/>
  <c r="G149"/>
  <c r="H149"/>
  <c r="E149"/>
  <c r="F149"/>
  <c r="D149"/>
  <c r="M7" l="1"/>
  <c r="M8"/>
  <c r="M9"/>
  <c r="M10"/>
  <c r="M11"/>
  <c r="M13"/>
  <c r="M14"/>
  <c r="M15"/>
  <c r="M16"/>
  <c r="M17"/>
  <c r="M18"/>
  <c r="M19"/>
  <c r="M20"/>
  <c r="M21"/>
  <c r="M22"/>
  <c r="M23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6"/>
  <c r="M117"/>
  <c r="M118"/>
  <c r="M119"/>
  <c r="M120"/>
  <c r="M121"/>
  <c r="M122"/>
  <c r="M123"/>
  <c r="M124"/>
  <c r="M125"/>
  <c r="M6"/>
  <c r="I24" l="1"/>
  <c r="M24" s="1"/>
  <c r="I12"/>
  <c r="M12" s="1"/>
  <c r="H126"/>
  <c r="I126"/>
  <c r="I50" l="1"/>
  <c r="J123"/>
  <c r="K123"/>
  <c r="L123"/>
  <c r="J124"/>
  <c r="K124"/>
  <c r="L124"/>
  <c r="J125"/>
  <c r="K125"/>
  <c r="L125"/>
  <c r="L122"/>
  <c r="K122"/>
  <c r="J122"/>
  <c r="J117"/>
  <c r="K117"/>
  <c r="L117"/>
  <c r="J118"/>
  <c r="K118"/>
  <c r="L118"/>
  <c r="J119"/>
  <c r="K119"/>
  <c r="L119"/>
  <c r="L116"/>
  <c r="K116"/>
  <c r="J116"/>
  <c r="J58"/>
  <c r="K58"/>
  <c r="L58"/>
  <c r="J59"/>
  <c r="K59"/>
  <c r="L59"/>
  <c r="J60"/>
  <c r="K60"/>
  <c r="L60"/>
  <c r="J61"/>
  <c r="K61"/>
  <c r="L61"/>
  <c r="J62"/>
  <c r="K62"/>
  <c r="L62"/>
  <c r="J63"/>
  <c r="K63"/>
  <c r="L63"/>
  <c r="J64"/>
  <c r="K64"/>
  <c r="L64"/>
  <c r="J65"/>
  <c r="K65"/>
  <c r="L65"/>
  <c r="J66"/>
  <c r="K66"/>
  <c r="L66"/>
  <c r="J67"/>
  <c r="K67"/>
  <c r="L67"/>
  <c r="J68"/>
  <c r="K68"/>
  <c r="L68"/>
  <c r="J69"/>
  <c r="K69"/>
  <c r="L69"/>
  <c r="J70"/>
  <c r="K70"/>
  <c r="L70"/>
  <c r="J71"/>
  <c r="K71"/>
  <c r="L71"/>
  <c r="J72"/>
  <c r="K72"/>
  <c r="L72"/>
  <c r="J73"/>
  <c r="K73"/>
  <c r="L73"/>
  <c r="J74"/>
  <c r="K74"/>
  <c r="L74"/>
  <c r="J75"/>
  <c r="K75"/>
  <c r="L75"/>
  <c r="J76"/>
  <c r="K76"/>
  <c r="L76"/>
  <c r="J77"/>
  <c r="K77"/>
  <c r="L77"/>
  <c r="J78"/>
  <c r="K78"/>
  <c r="L78"/>
  <c r="J79"/>
  <c r="K79"/>
  <c r="L79"/>
  <c r="J80"/>
  <c r="K80"/>
  <c r="L80"/>
  <c r="J81"/>
  <c r="K81"/>
  <c r="L81"/>
  <c r="J82"/>
  <c r="K82"/>
  <c r="L82"/>
  <c r="J83"/>
  <c r="K83"/>
  <c r="L83"/>
  <c r="J84"/>
  <c r="K84"/>
  <c r="L84"/>
  <c r="J85"/>
  <c r="K85"/>
  <c r="L85"/>
  <c r="J86"/>
  <c r="K86"/>
  <c r="L86"/>
  <c r="J87"/>
  <c r="K87"/>
  <c r="L87"/>
  <c r="J88"/>
  <c r="K88"/>
  <c r="L88"/>
  <c r="J89"/>
  <c r="K89"/>
  <c r="L89"/>
  <c r="J90"/>
  <c r="K90"/>
  <c r="L90"/>
  <c r="J91"/>
  <c r="K91"/>
  <c r="L91"/>
  <c r="J92"/>
  <c r="K92"/>
  <c r="L92"/>
  <c r="J93"/>
  <c r="K93"/>
  <c r="L93"/>
  <c r="J95"/>
  <c r="K95"/>
  <c r="L95"/>
  <c r="J96"/>
  <c r="K96"/>
  <c r="L96"/>
  <c r="J97"/>
  <c r="K97"/>
  <c r="L97"/>
  <c r="J98"/>
  <c r="K98"/>
  <c r="L98"/>
  <c r="J99"/>
  <c r="K99"/>
  <c r="L99"/>
  <c r="J100"/>
  <c r="K100"/>
  <c r="L100"/>
  <c r="J101"/>
  <c r="K101"/>
  <c r="L101"/>
  <c r="J102"/>
  <c r="K102"/>
  <c r="L102"/>
  <c r="J103"/>
  <c r="K103"/>
  <c r="L103"/>
  <c r="J104"/>
  <c r="K104"/>
  <c r="L104"/>
  <c r="J105"/>
  <c r="K105"/>
  <c r="L105"/>
  <c r="J106"/>
  <c r="K106"/>
  <c r="L106"/>
  <c r="J107"/>
  <c r="K107"/>
  <c r="L107"/>
  <c r="J108"/>
  <c r="K108"/>
  <c r="L108"/>
  <c r="J109"/>
  <c r="K109"/>
  <c r="L109"/>
  <c r="J110"/>
  <c r="K110"/>
  <c r="L110"/>
  <c r="J111"/>
  <c r="K111"/>
  <c r="L111"/>
  <c r="J112"/>
  <c r="K112"/>
  <c r="L112"/>
  <c r="J113"/>
  <c r="K113"/>
  <c r="L113"/>
  <c r="J114"/>
  <c r="K114"/>
  <c r="L114"/>
  <c r="K57"/>
  <c r="L57"/>
  <c r="J57"/>
  <c r="J42"/>
  <c r="K42"/>
  <c r="L42"/>
  <c r="J43"/>
  <c r="K43"/>
  <c r="L43"/>
  <c r="J44"/>
  <c r="K44"/>
  <c r="L44"/>
  <c r="J45"/>
  <c r="K45"/>
  <c r="L45"/>
  <c r="J46"/>
  <c r="K46"/>
  <c r="L46"/>
  <c r="J47"/>
  <c r="K47"/>
  <c r="L47"/>
  <c r="J48"/>
  <c r="K48"/>
  <c r="L48"/>
  <c r="J49"/>
  <c r="K49"/>
  <c r="L49"/>
  <c r="L41"/>
  <c r="K41"/>
  <c r="J41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K6"/>
  <c r="L6"/>
  <c r="J6"/>
  <c r="K135" l="1"/>
  <c r="D50"/>
  <c r="F135"/>
  <c r="E135"/>
  <c r="D135"/>
  <c r="F134"/>
  <c r="E134"/>
  <c r="D134"/>
  <c r="F133"/>
  <c r="E133"/>
  <c r="D133"/>
  <c r="F126"/>
  <c r="L126" s="1"/>
  <c r="E126"/>
  <c r="K126" s="1"/>
  <c r="D126"/>
  <c r="D132" s="1"/>
  <c r="F50"/>
  <c r="L50" s="1"/>
  <c r="E50"/>
  <c r="I135"/>
  <c r="H135"/>
  <c r="G135"/>
  <c r="I134"/>
  <c r="H134"/>
  <c r="G134"/>
  <c r="I133"/>
  <c r="H133"/>
  <c r="G133"/>
  <c r="G126"/>
  <c r="H50"/>
  <c r="K50" s="1"/>
  <c r="G50"/>
  <c r="M135" l="1"/>
  <c r="J50"/>
  <c r="M50"/>
  <c r="J126"/>
  <c r="M126"/>
  <c r="M134"/>
  <c r="M133"/>
  <c r="L135"/>
  <c r="G132"/>
  <c r="H132"/>
  <c r="J135"/>
  <c r="J134"/>
  <c r="L132"/>
  <c r="K134"/>
  <c r="L134"/>
  <c r="J133"/>
  <c r="E132"/>
  <c r="F132"/>
  <c r="K133"/>
  <c r="L133"/>
  <c r="I132"/>
  <c r="M132" l="1"/>
  <c r="K132"/>
</calcChain>
</file>

<file path=xl/sharedStrings.xml><?xml version="1.0" encoding="utf-8"?>
<sst xmlns="http://schemas.openxmlformats.org/spreadsheetml/2006/main" count="246" uniqueCount="89">
  <si>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</si>
  <si>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</si>
  <si>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</si>
  <si>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（１）介護予防サービス</t>
    <rPh sb="3" eb="5">
      <t>カイゴ</t>
    </rPh>
    <rPh sb="5" eb="7">
      <t>ヨボウ</t>
    </rPh>
    <phoneticPr fontId="4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</si>
  <si>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4"/>
  </si>
  <si>
    <t>給付費（千円）</t>
    <rPh sb="0" eb="2">
      <t>キュウフ</t>
    </rPh>
    <rPh sb="2" eb="3">
      <t>ヒ</t>
    </rPh>
    <phoneticPr fontId="4"/>
  </si>
  <si>
    <t>人数（人）</t>
    <rPh sb="0" eb="2">
      <t>ニンズ</t>
    </rPh>
    <rPh sb="3" eb="4">
      <t>ニン</t>
    </rPh>
    <phoneticPr fontId="4"/>
  </si>
  <si>
    <t>介護予防訪問入浴介護</t>
    <rPh sb="4" eb="6">
      <t>ホウモン</t>
    </rPh>
    <rPh sb="6" eb="8">
      <t>ニュウヨク</t>
    </rPh>
    <rPh sb="8" eb="10">
      <t>カイゴ</t>
    </rPh>
    <phoneticPr fontId="4"/>
  </si>
  <si>
    <t>回数（回）</t>
    <rPh sb="0" eb="2">
      <t>カイスウ</t>
    </rPh>
    <rPh sb="3" eb="4">
      <t>カイ</t>
    </rPh>
    <phoneticPr fontId="4"/>
  </si>
  <si>
    <t>介護予防訪問看護</t>
    <rPh sb="4" eb="6">
      <t>ホウモン</t>
    </rPh>
    <rPh sb="6" eb="8">
      <t>カンゴ</t>
    </rPh>
    <phoneticPr fontId="4"/>
  </si>
  <si>
    <t>介護予防訪問リハビリテーション</t>
    <rPh sb="4" eb="6">
      <t>ホウモン</t>
    </rPh>
    <phoneticPr fontId="4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</si>
  <si>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</si>
  <si>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介護予防通所介護</t>
    <rPh sb="4" eb="6">
      <t>ツウショ</t>
    </rPh>
    <rPh sb="6" eb="8">
      <t>カイゴ</t>
    </rPh>
    <phoneticPr fontId="4"/>
  </si>
  <si>
    <t>介護予防通所リハビリテーション</t>
    <rPh sb="4" eb="6">
      <t>ツウショ</t>
    </rPh>
    <phoneticPr fontId="4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</si>
  <si>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4"/>
  </si>
  <si>
    <t>日数（日）</t>
    <rPh sb="0" eb="2">
      <t>ニッスウ</t>
    </rPh>
    <rPh sb="3" eb="4">
      <t>ニチ</t>
    </rPh>
    <phoneticPr fontId="4"/>
  </si>
  <si>
    <t>介護予防短期入所療養介護（老健）</t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ロウケン</t>
    </rPh>
    <phoneticPr fontId="4"/>
  </si>
  <si>
    <t>介護予防短期入所療養介護（病院等）</t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4"/>
  </si>
  <si>
    <t>介護予防福祉用具貸与</t>
    <rPh sb="4" eb="6">
      <t>フクシ</t>
    </rPh>
    <rPh sb="6" eb="8">
      <t>ヨウグ</t>
    </rPh>
    <rPh sb="8" eb="10">
      <t>タイヨ</t>
    </rPh>
    <phoneticPr fontId="4"/>
  </si>
  <si>
    <t>特定介護予防福祉用具購入費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3">
      <t>コウニュウヒ</t>
    </rPh>
    <phoneticPr fontId="4"/>
  </si>
  <si>
    <t>介護予防住宅改修</t>
    <rPh sb="4" eb="6">
      <t>ジュウタク</t>
    </rPh>
    <rPh sb="6" eb="8">
      <t>カイシュウ</t>
    </rPh>
    <phoneticPr fontId="4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</si>
  <si>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4"/>
  </si>
  <si>
    <t>（２）地域密着型介護予防サービス</t>
    <rPh sb="3" eb="5">
      <t>チイキ</t>
    </rPh>
    <rPh sb="5" eb="8">
      <t>ミッチャクガタ</t>
    </rPh>
    <rPh sb="8" eb="10">
      <t>カイゴ</t>
    </rPh>
    <rPh sb="10" eb="12">
      <t>ヨボウ</t>
    </rPh>
    <phoneticPr fontId="4"/>
  </si>
  <si>
    <t>介護予防認知症対応型通所介護</t>
    <rPh sb="4" eb="6">
      <t>ニンチ</t>
    </rPh>
    <rPh sb="6" eb="7">
      <t>ショウ</t>
    </rPh>
    <rPh sb="7" eb="10">
      <t>タイオウガタ</t>
    </rPh>
    <rPh sb="10" eb="11">
      <t>ツウ</t>
    </rPh>
    <rPh sb="11" eb="12">
      <t>ショ</t>
    </rPh>
    <rPh sb="12" eb="14">
      <t>カイゴ</t>
    </rPh>
    <phoneticPr fontId="4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</si>
  <si>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4"/>
  </si>
  <si>
    <t>介護予防認知症対応型共同生活介護</t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4"/>
  </si>
  <si>
    <t>（３）介護予防支援</t>
    <phoneticPr fontId="3"/>
  </si>
  <si>
    <t>合計</t>
    <rPh sb="0" eb="2">
      <t>ゴウケイ</t>
    </rPh>
    <phoneticPr fontId="4"/>
  </si>
  <si>
    <t>※給付費は年間累計の金額、回（日）数は１月当たりの数、人数は１月当たりの利用者数。</t>
    <rPh sb="1" eb="4">
      <t>キュウフヒ</t>
    </rPh>
    <rPh sb="5" eb="7">
      <t>ネンカン</t>
    </rPh>
    <rPh sb="7" eb="9">
      <t>ルイケイ</t>
    </rPh>
    <rPh sb="10" eb="12">
      <t>キンガク</t>
    </rPh>
    <rPh sb="13" eb="14">
      <t>カイ</t>
    </rPh>
    <rPh sb="15" eb="16">
      <t>ヒ</t>
    </rPh>
    <rPh sb="17" eb="18">
      <t>スウ</t>
    </rPh>
    <rPh sb="20" eb="21">
      <t>ツキ</t>
    </rPh>
    <rPh sb="21" eb="22">
      <t>ア</t>
    </rPh>
    <rPh sb="25" eb="26">
      <t>カズ</t>
    </rPh>
    <rPh sb="27" eb="29">
      <t>ニンズウ</t>
    </rPh>
    <rPh sb="31" eb="33">
      <t>ツキア</t>
    </rPh>
    <rPh sb="36" eb="39">
      <t>リヨウシャ</t>
    </rPh>
    <rPh sb="39" eb="40">
      <t>スウ</t>
    </rPh>
    <phoneticPr fontId="1"/>
  </si>
  <si>
    <t>（１）居宅サービス</t>
    <rPh sb="3" eb="5">
      <t>キョタク</t>
    </rPh>
    <phoneticPr fontId="4"/>
  </si>
  <si>
    <t>訪問介護</t>
    <rPh sb="0" eb="2">
      <t>ホウモン</t>
    </rPh>
    <rPh sb="2" eb="4">
      <t>カイゴ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</si>
  <si>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</si>
  <si>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</si>
  <si>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</si>
  <si>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</si>
  <si>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通所介護</t>
    <rPh sb="0" eb="2">
      <t>ツウショ</t>
    </rPh>
    <rPh sb="2" eb="4">
      <t>カイゴ</t>
    </rPh>
    <phoneticPr fontId="4"/>
  </si>
  <si>
    <t>通所リハビリテーション</t>
    <rPh sb="0" eb="2">
      <t>ツウショ</t>
    </rPh>
    <phoneticPr fontId="4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</si>
  <si>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</si>
  <si>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ロウケン</t>
    </rPh>
    <phoneticPr fontId="4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</si>
  <si>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</si>
  <si>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</si>
  <si>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特定福祉用具購入費</t>
    <rPh sb="0" eb="2">
      <t>トクテイ</t>
    </rPh>
    <rPh sb="2" eb="4">
      <t>フクシ</t>
    </rPh>
    <rPh sb="4" eb="6">
      <t>ヨウグ</t>
    </rPh>
    <rPh sb="6" eb="9">
      <t>コウニュウヒ</t>
    </rPh>
    <phoneticPr fontId="4"/>
  </si>
  <si>
    <t>住宅改修費</t>
    <rPh sb="0" eb="2">
      <t>ジュウタク</t>
    </rPh>
    <rPh sb="2" eb="5">
      <t>カイシュウヒ</t>
    </rPh>
    <phoneticPr fontId="4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</si>
  <si>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4"/>
  </si>
  <si>
    <t>（２）地域密着型サービス</t>
    <rPh sb="3" eb="5">
      <t>チイキ</t>
    </rPh>
    <rPh sb="5" eb="8">
      <t>ミッチャクガタ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</si>
  <si>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4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</si>
  <si>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4"/>
  </si>
  <si>
    <t>認知症対応型通所介護</t>
    <rPh sb="0" eb="2">
      <t>ニンチ</t>
    </rPh>
    <rPh sb="2" eb="3">
      <t>ショウ</t>
    </rPh>
    <rPh sb="3" eb="6">
      <t>タイオウガタ</t>
    </rPh>
    <rPh sb="6" eb="7">
      <t>ツウ</t>
    </rPh>
    <rPh sb="7" eb="8">
      <t>ショ</t>
    </rPh>
    <rPh sb="8" eb="10">
      <t>カイゴ</t>
    </rPh>
    <phoneticPr fontId="4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</si>
  <si>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4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</si>
  <si>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4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</si>
  <si>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4"/>
  </si>
  <si>
    <t>地域密着型介護老人福祉施設入所者生活介護</t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</si>
  <si>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4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</si>
  <si>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4"/>
  </si>
  <si>
    <t>（３）施設サービス</t>
    <rPh sb="3" eb="5">
      <t>シセツ</t>
    </rPh>
    <phoneticPr fontId="4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</si>
  <si>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</si>
  <si>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介護老人保健施設</t>
  </si>
  <si>
    <t>介護医療院</t>
    <phoneticPr fontId="4"/>
  </si>
  <si>
    <t>給付費（千円）</t>
    <phoneticPr fontId="4"/>
  </si>
  <si>
    <t>人数（人）</t>
    <phoneticPr fontId="4"/>
  </si>
  <si>
    <t>（４）居宅介護支援</t>
  </si>
  <si>
    <t>３．総給付費</t>
    <rPh sb="2" eb="3">
      <t>ソウ</t>
    </rPh>
    <rPh sb="3" eb="5">
      <t>キュウフ</t>
    </rPh>
    <rPh sb="5" eb="6">
      <t>ヒ</t>
    </rPh>
    <phoneticPr fontId="3"/>
  </si>
  <si>
    <t>在宅サービス</t>
    <rPh sb="0" eb="2">
      <t>ザイタク</t>
    </rPh>
    <phoneticPr fontId="3"/>
  </si>
  <si>
    <t>居住系サービス</t>
    <rPh sb="0" eb="2">
      <t>キョジュウ</t>
    </rPh>
    <rPh sb="2" eb="3">
      <t>ケイ</t>
    </rPh>
    <phoneticPr fontId="3"/>
  </si>
  <si>
    <t>施設サービス</t>
    <rPh sb="0" eb="2">
      <t>シセツ</t>
    </rPh>
    <phoneticPr fontId="3"/>
  </si>
  <si>
    <t>第6期計画</t>
    <rPh sb="0" eb="1">
      <t>ダイ</t>
    </rPh>
    <rPh sb="2" eb="3">
      <t>キ</t>
    </rPh>
    <rPh sb="3" eb="5">
      <t>ケイカク</t>
    </rPh>
    <phoneticPr fontId="3"/>
  </si>
  <si>
    <t>実績値</t>
    <rPh sb="0" eb="3">
      <t>ジッセキチ</t>
    </rPh>
    <phoneticPr fontId="3"/>
  </si>
  <si>
    <t>１．介護予防サービス</t>
    <rPh sb="2" eb="4">
      <t>カイゴ</t>
    </rPh>
    <rPh sb="4" eb="6">
      <t>ヨボウ</t>
    </rPh>
    <phoneticPr fontId="3"/>
  </si>
  <si>
    <t>２．介護サービス</t>
    <rPh sb="2" eb="4">
      <t>カイゴ</t>
    </rPh>
    <phoneticPr fontId="3"/>
  </si>
  <si>
    <t>比較(実績-計画)</t>
    <rPh sb="0" eb="2">
      <t>ヒカク</t>
    </rPh>
    <rPh sb="3" eb="5">
      <t>ジッセキ</t>
    </rPh>
    <rPh sb="6" eb="8">
      <t>ケイカク</t>
    </rPh>
    <phoneticPr fontId="3"/>
  </si>
  <si>
    <t>H27-H29</t>
    <phoneticPr fontId="3"/>
  </si>
  <si>
    <t>実績伸び率</t>
    <rPh sb="0" eb="2">
      <t>ジッセキ</t>
    </rPh>
    <rPh sb="2" eb="3">
      <t>ノ</t>
    </rPh>
    <rPh sb="4" eb="5">
      <t>リツ</t>
    </rPh>
    <phoneticPr fontId="4"/>
  </si>
  <si>
    <t>65歳以上人口</t>
    <rPh sb="2" eb="3">
      <t>サイ</t>
    </rPh>
    <rPh sb="3" eb="5">
      <t>イジョウ</t>
    </rPh>
    <rPh sb="5" eb="7">
      <t>ジンコウ</t>
    </rPh>
    <phoneticPr fontId="3"/>
  </si>
  <si>
    <t>介護認定者数</t>
    <rPh sb="0" eb="2">
      <t>カイゴ</t>
    </rPh>
    <rPh sb="2" eb="5">
      <t>ニンテイシャ</t>
    </rPh>
    <rPh sb="5" eb="6">
      <t>スウ</t>
    </rPh>
    <phoneticPr fontId="3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</si>
  <si>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</si>
  <si>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</si>
  <si>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</si>
  <si>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</si>
  <si>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</si>
  <si>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</si>
  <si>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</si>
  <si>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認定率</t>
    <rPh sb="0" eb="2">
      <t>ニンテイ</t>
    </rPh>
    <rPh sb="2" eb="3">
      <t>リツ</t>
    </rPh>
    <phoneticPr fontId="3"/>
  </si>
  <si>
    <t>実績値「介護保険事業実績報告」月報（9月末時点）</t>
    <rPh sb="0" eb="3">
      <t>ジッセキチ</t>
    </rPh>
    <rPh sb="4" eb="6">
      <t>カイゴ</t>
    </rPh>
    <rPh sb="6" eb="10">
      <t>ホケンジギョウ</t>
    </rPh>
    <rPh sb="10" eb="12">
      <t>ジッセキ</t>
    </rPh>
    <rPh sb="12" eb="14">
      <t>ホウコク</t>
    </rPh>
    <rPh sb="15" eb="17">
      <t>ゲッポウ</t>
    </rPh>
    <rPh sb="19" eb="21">
      <t>ガツマツ</t>
    </rPh>
    <rPh sb="21" eb="23">
      <t>ジテン</t>
    </rPh>
    <phoneticPr fontId="4"/>
  </si>
  <si>
    <t>神流町高齢者福祉計画及び第7期介護保険事業計画から再掲</t>
    <rPh sb="0" eb="3">
      <t>カンナマチ</t>
    </rPh>
    <rPh sb="3" eb="6">
      <t>コウレイシャ</t>
    </rPh>
    <rPh sb="6" eb="8">
      <t>フクシ</t>
    </rPh>
    <rPh sb="8" eb="10">
      <t>ケイカク</t>
    </rPh>
    <rPh sb="10" eb="11">
      <t>オヨ</t>
    </rPh>
    <rPh sb="12" eb="13">
      <t>ダイ</t>
    </rPh>
    <rPh sb="14" eb="15">
      <t>キ</t>
    </rPh>
    <rPh sb="15" eb="17">
      <t>カイゴ</t>
    </rPh>
    <rPh sb="17" eb="21">
      <t>ホケンジギョウ</t>
    </rPh>
    <rPh sb="21" eb="23">
      <t>ケイカク</t>
    </rPh>
    <rPh sb="25" eb="27">
      <t>サイケイ</t>
    </rPh>
    <phoneticPr fontId="4"/>
  </si>
  <si>
    <t>４．認定者数</t>
    <rPh sb="2" eb="5">
      <t>ニンテイシャ</t>
    </rPh>
    <rPh sb="5" eb="6">
      <t>スウ</t>
    </rPh>
    <phoneticPr fontId="3"/>
  </si>
  <si>
    <t>介護（予防）サービス別受給者数・給付費・認定者数　第6期計画との比較</t>
    <rPh sb="0" eb="2">
      <t>カイゴ</t>
    </rPh>
    <rPh sb="3" eb="5">
      <t>ヨボウ</t>
    </rPh>
    <rPh sb="10" eb="11">
      <t>ベツ</t>
    </rPh>
    <rPh sb="11" eb="14">
      <t>ジュキュウシャ</t>
    </rPh>
    <rPh sb="14" eb="15">
      <t>スウ</t>
    </rPh>
    <rPh sb="16" eb="18">
      <t>キュウフ</t>
    </rPh>
    <rPh sb="18" eb="19">
      <t>ヒ</t>
    </rPh>
    <rPh sb="20" eb="23">
      <t>ニンテイシャ</t>
    </rPh>
    <rPh sb="23" eb="24">
      <t>スウ</t>
    </rPh>
    <rPh sb="25" eb="26">
      <t>ダイ</t>
    </rPh>
    <rPh sb="27" eb="28">
      <t>キ</t>
    </rPh>
    <rPh sb="28" eb="30">
      <t>ケイカク</t>
    </rPh>
    <rPh sb="32" eb="34">
      <t>ヒカク</t>
    </rPh>
    <phoneticPr fontId="3"/>
  </si>
  <si>
    <t>介護療養型医療施設
(平成35年度末廃止予定）</t>
    <rPh sb="0" eb="2">
      <t>カイゴ</t>
    </rPh>
    <rPh sb="2" eb="5">
      <t>リョウヨウガタ</t>
    </rPh>
    <rPh sb="5" eb="7">
      <t>イリョウ</t>
    </rPh>
    <rPh sb="7" eb="9">
      <t>シセツ</t>
    </rPh>
    <rPh sb="17" eb="18">
      <t>マツ</t>
    </rPh>
    <rPh sb="18" eb="20">
      <t>ハイシ</t>
    </rPh>
    <rPh sb="20" eb="22">
      <t>ヨテイ</t>
    </rPh>
    <phoneticPr fontId="4"/>
  </si>
  <si>
    <t>(平成30年度から）</t>
    <phoneticPr fontId="4"/>
  </si>
  <si>
    <t>平成30年7月9日作成</t>
    <rPh sb="0" eb="2">
      <t>ヘイセイ</t>
    </rPh>
    <rPh sb="4" eb="5">
      <t>ネン</t>
    </rPh>
    <rPh sb="6" eb="7">
      <t>ガツ</t>
    </rPh>
    <rPh sb="8" eb="9">
      <t>ニチ</t>
    </rPh>
    <rPh sb="9" eb="11">
      <t>サクセイ</t>
    </rPh>
    <phoneticPr fontId="4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</si>
</sst>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_ "/>
    <numFmt numFmtId="178" formatCode="0.000_);[Red]\(0.000\)"/>
    <numFmt numFmtId="179" formatCode="&quot;¥&quot;#,##0_);[Red]\(&quot;¥&quot;#,##0\)"/>
    <numFmt numFmtId="180" formatCode="#,##0.0&quot;%&quot;"/>
    <numFmt numFmtId="181" formatCode="#,##0&quot;人&quot;"/>
    <numFmt numFmtId="182" formatCode="#,##0.0;[Red]\-#,##0.0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52" applyNumberFormat="0" applyAlignment="0" applyProtection="0">
      <alignment vertical="center"/>
    </xf>
    <xf numFmtId="0" fontId="11" fillId="23" borderId="52" applyNumberFormat="0" applyAlignment="0" applyProtection="0">
      <alignment vertical="center"/>
    </xf>
    <xf numFmtId="0" fontId="11" fillId="23" borderId="52" applyNumberFormat="0" applyAlignment="0" applyProtection="0">
      <alignment vertical="center"/>
    </xf>
    <xf numFmtId="0" fontId="11" fillId="23" borderId="52" applyNumberFormat="0" applyAlignment="0" applyProtection="0">
      <alignment vertical="center"/>
    </xf>
    <xf numFmtId="0" fontId="11" fillId="23" borderId="52" applyNumberFormat="0" applyAlignment="0" applyProtection="0">
      <alignment vertical="center"/>
    </xf>
    <xf numFmtId="0" fontId="11" fillId="23" borderId="52" applyNumberFormat="0" applyAlignment="0" applyProtection="0">
      <alignment vertical="center"/>
    </xf>
    <xf numFmtId="0" fontId="11" fillId="23" borderId="52" applyNumberFormat="0" applyAlignment="0" applyProtection="0">
      <alignment vertical="center"/>
    </xf>
    <xf numFmtId="0" fontId="11" fillId="23" borderId="52" applyNumberFormat="0" applyAlignment="0" applyProtection="0">
      <alignment vertical="center"/>
    </xf>
    <xf numFmtId="0" fontId="11" fillId="23" borderId="52" applyNumberFormat="0" applyAlignment="0" applyProtection="0">
      <alignment vertical="center"/>
    </xf>
    <xf numFmtId="0" fontId="11" fillId="23" borderId="52" applyNumberFormat="0" applyAlignment="0" applyProtection="0">
      <alignment vertical="center"/>
    </xf>
    <xf numFmtId="0" fontId="11" fillId="23" borderId="5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5" borderId="53" applyNumberFormat="0" applyFont="0" applyAlignment="0" applyProtection="0">
      <alignment vertical="center"/>
    </xf>
    <xf numFmtId="0" fontId="6" fillId="25" borderId="53" applyNumberFormat="0" applyFont="0" applyAlignment="0" applyProtection="0">
      <alignment vertical="center"/>
    </xf>
    <xf numFmtId="0" fontId="13" fillId="0" borderId="5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6" borderId="55" applyNumberFormat="0" applyAlignment="0" applyProtection="0">
      <alignment vertical="center"/>
    </xf>
    <xf numFmtId="0" fontId="15" fillId="26" borderId="5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56" applyNumberFormat="0" applyFill="0" applyAlignment="0" applyProtection="0">
      <alignment vertical="center"/>
    </xf>
    <xf numFmtId="0" fontId="19" fillId="0" borderId="57" applyNumberFormat="0" applyFill="0" applyAlignment="0" applyProtection="0">
      <alignment vertical="center"/>
    </xf>
    <xf numFmtId="0" fontId="20" fillId="0" borderId="5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2" fillId="26" borderId="60" applyNumberFormat="0" applyAlignment="0" applyProtection="0">
      <alignment vertical="center"/>
    </xf>
    <xf numFmtId="0" fontId="22" fillId="26" borderId="60" applyNumberFormat="0" applyAlignment="0" applyProtection="0">
      <alignment vertical="center"/>
    </xf>
    <xf numFmtId="0" fontId="22" fillId="26" borderId="60" applyNumberFormat="0" applyAlignment="0" applyProtection="0">
      <alignment vertical="center"/>
    </xf>
    <xf numFmtId="0" fontId="22" fillId="26" borderId="6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24" fillId="10" borderId="55" applyNumberFormat="0" applyAlignment="0" applyProtection="0">
      <alignment vertical="center"/>
    </xf>
    <xf numFmtId="0" fontId="24" fillId="10" borderId="55" applyNumberFormat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8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1" xfId="3" applyFont="1" applyFill="1" applyBorder="1" applyAlignment="1" applyProtection="1">
      <alignment vertical="center"/>
    </xf>
    <xf numFmtId="0" fontId="6" fillId="2" borderId="2" xfId="3" applyFill="1" applyBorder="1" applyAlignment="1" applyProtection="1">
      <alignment horizontal="left" vertical="top"/>
    </xf>
    <xf numFmtId="0" fontId="6" fillId="2" borderId="2" xfId="3" applyFill="1" applyBorder="1" applyAlignment="1" applyProtection="1">
      <alignment horizontal="center" vertical="center"/>
    </xf>
    <xf numFmtId="0" fontId="6" fillId="2" borderId="1" xfId="2" applyFill="1" applyBorder="1" applyAlignment="1" applyProtection="1">
      <alignment horizontal="center" vertical="center"/>
    </xf>
    <xf numFmtId="0" fontId="6" fillId="2" borderId="3" xfId="2" applyFill="1" applyBorder="1" applyAlignment="1" applyProtection="1">
      <alignment horizontal="center" vertical="center"/>
    </xf>
    <xf numFmtId="0" fontId="6" fillId="2" borderId="4" xfId="2" applyFill="1" applyBorder="1" applyAlignment="1" applyProtection="1">
      <alignment horizontal="center" vertical="center"/>
    </xf>
    <xf numFmtId="0" fontId="6" fillId="2" borderId="5" xfId="2" applyFill="1" applyBorder="1" applyAlignment="1" applyProtection="1">
      <alignment horizontal="center" vertical="center"/>
    </xf>
    <xf numFmtId="0" fontId="0" fillId="2" borderId="7" xfId="3" applyFont="1" applyFill="1" applyBorder="1" applyAlignment="1" applyProtection="1">
      <alignment vertical="center"/>
    </xf>
    <xf numFmtId="0" fontId="6" fillId="2" borderId="8" xfId="3" applyFill="1" applyBorder="1" applyAlignment="1" applyProtection="1">
      <alignment horizontal="left" vertical="top"/>
    </xf>
    <xf numFmtId="0" fontId="6" fillId="2" borderId="0" xfId="3" applyFill="1" applyBorder="1" applyAlignment="1" applyProtection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6" fillId="2" borderId="7" xfId="3" applyFill="1" applyBorder="1" applyAlignment="1" applyProtection="1">
      <alignment vertical="center"/>
    </xf>
    <xf numFmtId="0" fontId="0" fillId="2" borderId="14" xfId="3" applyFont="1" applyFill="1" applyBorder="1" applyAlignment="1" applyProtection="1">
      <alignment vertical="center"/>
    </xf>
    <xf numFmtId="176" fontId="0" fillId="3" borderId="15" xfId="0" applyNumberFormat="1" applyFill="1" applyBorder="1">
      <alignment vertical="center"/>
    </xf>
    <xf numFmtId="176" fontId="0" fillId="3" borderId="16" xfId="0" applyNumberFormat="1" applyFill="1" applyBorder="1">
      <alignment vertical="center"/>
    </xf>
    <xf numFmtId="176" fontId="0" fillId="3" borderId="17" xfId="0" applyNumberFormat="1" applyFill="1" applyBorder="1">
      <alignment vertical="center"/>
    </xf>
    <xf numFmtId="177" fontId="0" fillId="3" borderId="15" xfId="0" applyNumberFormat="1" applyFill="1" applyBorder="1">
      <alignment vertical="center"/>
    </xf>
    <xf numFmtId="177" fontId="0" fillId="3" borderId="16" xfId="0" applyNumberFormat="1" applyFill="1" applyBorder="1">
      <alignment vertical="center"/>
    </xf>
    <xf numFmtId="177" fontId="0" fillId="3" borderId="17" xfId="0" applyNumberFormat="1" applyFill="1" applyBorder="1">
      <alignment vertical="center"/>
    </xf>
    <xf numFmtId="0" fontId="6" fillId="2" borderId="9" xfId="3" applyFont="1" applyFill="1" applyBorder="1" applyAlignment="1" applyProtection="1">
      <alignment horizontal="left" vertical="top"/>
    </xf>
    <xf numFmtId="176" fontId="0" fillId="3" borderId="16" xfId="0" applyNumberFormat="1" applyFill="1" applyBorder="1" applyAlignment="1">
      <alignment vertical="center" shrinkToFit="1"/>
    </xf>
    <xf numFmtId="0" fontId="6" fillId="2" borderId="9" xfId="3" applyFont="1" applyFill="1" applyBorder="1" applyAlignment="1" applyProtection="1">
      <alignment horizontal="left" vertical="top" wrapText="1"/>
    </xf>
    <xf numFmtId="0" fontId="6" fillId="2" borderId="22" xfId="3" applyFont="1" applyFill="1" applyBorder="1" applyAlignment="1" applyProtection="1">
      <alignment horizontal="left" vertical="top"/>
    </xf>
    <xf numFmtId="0" fontId="6" fillId="2" borderId="14" xfId="3" applyFont="1" applyFill="1" applyBorder="1" applyAlignment="1" applyProtection="1">
      <alignment vertical="center"/>
    </xf>
    <xf numFmtId="0" fontId="6" fillId="2" borderId="22" xfId="3" applyFont="1" applyFill="1" applyBorder="1" applyAlignment="1" applyProtection="1">
      <alignment vertical="center"/>
    </xf>
    <xf numFmtId="176" fontId="0" fillId="3" borderId="13" xfId="0" applyNumberFormat="1" applyFill="1" applyBorder="1">
      <alignment vertical="center"/>
    </xf>
    <xf numFmtId="0" fontId="6" fillId="2" borderId="24" xfId="3" applyFont="1" applyFill="1" applyBorder="1" applyAlignment="1" applyProtection="1">
      <alignment vertical="center"/>
    </xf>
    <xf numFmtId="0" fontId="6" fillId="2" borderId="25" xfId="3" applyFill="1" applyBorder="1" applyAlignment="1" applyProtection="1">
      <alignment horizontal="left" vertical="top"/>
    </xf>
    <xf numFmtId="0" fontId="6" fillId="2" borderId="26" xfId="3" applyFill="1" applyBorder="1" applyAlignment="1" applyProtection="1">
      <alignment vertical="center"/>
    </xf>
    <xf numFmtId="176" fontId="0" fillId="0" borderId="25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27" xfId="0" applyNumberFormat="1" applyFill="1" applyBorder="1">
      <alignment vertical="center"/>
    </xf>
    <xf numFmtId="0" fontId="6" fillId="2" borderId="28" xfId="3" applyFill="1" applyBorder="1" applyAlignment="1" applyProtection="1">
      <alignment vertical="center"/>
    </xf>
    <xf numFmtId="0" fontId="6" fillId="2" borderId="7" xfId="3" applyFont="1" applyFill="1" applyBorder="1" applyAlignment="1" applyProtection="1">
      <alignment vertical="center"/>
    </xf>
    <xf numFmtId="0" fontId="0" fillId="2" borderId="0" xfId="3" applyFont="1" applyFill="1" applyBorder="1" applyAlignment="1" applyProtection="1">
      <alignment horizontal="left" vertical="top"/>
    </xf>
    <xf numFmtId="176" fontId="0" fillId="3" borderId="29" xfId="0" applyNumberFormat="1" applyFill="1" applyBorder="1">
      <alignment vertical="center"/>
    </xf>
    <xf numFmtId="176" fontId="0" fillId="3" borderId="30" xfId="0" applyNumberFormat="1" applyFill="1" applyBorder="1">
      <alignment vertical="center"/>
    </xf>
    <xf numFmtId="0" fontId="6" fillId="2" borderId="31" xfId="3" applyFont="1" applyFill="1" applyBorder="1" applyAlignment="1" applyProtection="1">
      <alignment vertical="center"/>
    </xf>
    <xf numFmtId="0" fontId="0" fillId="2" borderId="32" xfId="3" applyFont="1" applyFill="1" applyBorder="1" applyAlignment="1" applyProtection="1">
      <alignment horizontal="left" vertical="top"/>
    </xf>
    <xf numFmtId="0" fontId="0" fillId="2" borderId="33" xfId="3" applyFont="1" applyFill="1" applyBorder="1" applyAlignment="1" applyProtection="1">
      <alignment vertical="center"/>
    </xf>
    <xf numFmtId="176" fontId="0" fillId="3" borderId="25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3" borderId="27" xfId="0" applyNumberFormat="1" applyFill="1" applyBorder="1">
      <alignment vertical="center"/>
    </xf>
    <xf numFmtId="176" fontId="0" fillId="3" borderId="11" xfId="0" applyNumberFormat="1" applyFill="1" applyBorder="1" applyAlignment="1">
      <alignment vertical="center" shrinkToFit="1"/>
    </xf>
    <xf numFmtId="0" fontId="6" fillId="2" borderId="34" xfId="3" applyFont="1" applyFill="1" applyBorder="1" applyAlignment="1" applyProtection="1">
      <alignment vertical="center"/>
    </xf>
    <xf numFmtId="3" fontId="6" fillId="2" borderId="35" xfId="3" applyNumberFormat="1" applyFill="1" applyBorder="1" applyAlignment="1" applyProtection="1">
      <alignment horizontal="left" vertical="top"/>
    </xf>
    <xf numFmtId="0" fontId="0" fillId="2" borderId="36" xfId="3" applyFont="1" applyFill="1" applyBorder="1" applyAlignment="1" applyProtection="1">
      <alignment vertical="center"/>
    </xf>
    <xf numFmtId="176" fontId="0" fillId="3" borderId="37" xfId="0" applyNumberFormat="1" applyFill="1" applyBorder="1">
      <alignment vertical="center"/>
    </xf>
    <xf numFmtId="176" fontId="0" fillId="3" borderId="38" xfId="0" applyNumberFormat="1" applyFill="1" applyBorder="1">
      <alignment vertical="center"/>
    </xf>
    <xf numFmtId="176" fontId="0" fillId="3" borderId="39" xfId="0" applyNumberFormat="1" applyFill="1" applyBorder="1">
      <alignment vertical="center"/>
    </xf>
    <xf numFmtId="0" fontId="0" fillId="2" borderId="1" xfId="3" applyFont="1" applyFill="1" applyBorder="1" applyProtection="1">
      <alignment vertical="center"/>
    </xf>
    <xf numFmtId="0" fontId="0" fillId="2" borderId="6" xfId="3" applyFont="1" applyFill="1" applyBorder="1" applyAlignment="1" applyProtection="1">
      <alignment vertical="center"/>
    </xf>
    <xf numFmtId="176" fontId="0" fillId="4" borderId="34" xfId="0" applyNumberFormat="1" applyFill="1" applyBorder="1" applyAlignment="1">
      <alignment vertical="center" shrinkToFit="1"/>
    </xf>
    <xf numFmtId="176" fontId="0" fillId="4" borderId="23" xfId="0" applyNumberFormat="1" applyFill="1" applyBorder="1" applyAlignment="1">
      <alignment vertical="center" shrinkToFit="1"/>
    </xf>
    <xf numFmtId="176" fontId="0" fillId="4" borderId="41" xfId="0" applyNumberFormat="1" applyFill="1" applyBorder="1" applyAlignment="1">
      <alignment vertical="center" shrinkToFit="1"/>
    </xf>
    <xf numFmtId="0" fontId="6" fillId="2" borderId="6" xfId="2" applyFill="1" applyBorder="1" applyAlignment="1" applyProtection="1">
      <alignment horizontal="center" vertical="center"/>
    </xf>
    <xf numFmtId="0" fontId="0" fillId="2" borderId="24" xfId="3" applyFont="1" applyFill="1" applyBorder="1" applyAlignment="1" applyProtection="1">
      <alignment vertical="center"/>
    </xf>
    <xf numFmtId="0" fontId="6" fillId="2" borderId="43" xfId="3" applyFill="1" applyBorder="1" applyAlignment="1" applyProtection="1">
      <alignment vertical="center"/>
    </xf>
    <xf numFmtId="0" fontId="0" fillId="2" borderId="25" xfId="0" applyFill="1" applyBorder="1">
      <alignment vertical="center"/>
    </xf>
    <xf numFmtId="0" fontId="0" fillId="2" borderId="44" xfId="0" applyFill="1" applyBorder="1">
      <alignment vertical="center"/>
    </xf>
    <xf numFmtId="176" fontId="0" fillId="3" borderId="15" xfId="0" applyNumberFormat="1" applyFill="1" applyBorder="1" applyAlignment="1">
      <alignment vertical="center" shrinkToFit="1"/>
    </xf>
    <xf numFmtId="176" fontId="0" fillId="3" borderId="45" xfId="0" applyNumberFormat="1" applyFill="1" applyBorder="1" applyAlignment="1">
      <alignment vertical="center" shrinkToFit="1"/>
    </xf>
    <xf numFmtId="177" fontId="0" fillId="3" borderId="45" xfId="0" applyNumberFormat="1" applyFill="1" applyBorder="1">
      <alignment vertical="center"/>
    </xf>
    <xf numFmtId="176" fontId="0" fillId="3" borderId="45" xfId="0" applyNumberFormat="1" applyFill="1" applyBorder="1">
      <alignment vertical="center"/>
    </xf>
    <xf numFmtId="0" fontId="6" fillId="2" borderId="42" xfId="3" applyFill="1" applyBorder="1" applyAlignment="1" applyProtection="1">
      <alignment vertical="center"/>
    </xf>
    <xf numFmtId="0" fontId="6" fillId="2" borderId="46" xfId="3" applyFill="1" applyBorder="1" applyAlignment="1" applyProtection="1">
      <alignment vertical="center"/>
    </xf>
    <xf numFmtId="176" fontId="0" fillId="2" borderId="25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0" fontId="6" fillId="2" borderId="28" xfId="3" applyFont="1" applyFill="1" applyBorder="1" applyAlignment="1" applyProtection="1">
      <alignment vertical="center"/>
    </xf>
    <xf numFmtId="176" fontId="0" fillId="3" borderId="17" xfId="0" applyNumberFormat="1" applyFill="1" applyBorder="1" applyAlignment="1">
      <alignment vertical="center" shrinkToFit="1"/>
    </xf>
    <xf numFmtId="0" fontId="6" fillId="2" borderId="21" xfId="3" applyFont="1" applyFill="1" applyBorder="1" applyAlignment="1" applyProtection="1">
      <alignment horizontal="left" vertical="top"/>
    </xf>
    <xf numFmtId="0" fontId="6" fillId="2" borderId="24" xfId="2" applyFill="1" applyBorder="1" applyAlignment="1" applyProtection="1">
      <alignment vertical="center"/>
    </xf>
    <xf numFmtId="0" fontId="6" fillId="2" borderId="12" xfId="3" applyFill="1" applyBorder="1" applyAlignment="1" applyProtection="1">
      <alignment horizontal="left" vertical="top"/>
    </xf>
    <xf numFmtId="0" fontId="0" fillId="2" borderId="21" xfId="3" applyFont="1" applyFill="1" applyBorder="1" applyAlignment="1" applyProtection="1">
      <alignment horizontal="left" vertical="top" wrapText="1"/>
    </xf>
    <xf numFmtId="176" fontId="0" fillId="0" borderId="47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48" xfId="0" applyNumberFormat="1" applyFill="1" applyBorder="1">
      <alignment vertical="center"/>
    </xf>
    <xf numFmtId="0" fontId="6" fillId="2" borderId="42" xfId="3" applyFont="1" applyFill="1" applyBorder="1" applyAlignment="1" applyProtection="1">
      <alignment vertical="center"/>
    </xf>
    <xf numFmtId="0" fontId="0" fillId="2" borderId="49" xfId="3" applyFont="1" applyFill="1" applyBorder="1" applyAlignment="1" applyProtection="1">
      <alignment horizontal="left" vertical="top" wrapText="1"/>
    </xf>
    <xf numFmtId="0" fontId="0" fillId="2" borderId="50" xfId="3" applyFont="1" applyFill="1" applyBorder="1" applyAlignment="1" applyProtection="1">
      <alignment vertical="center"/>
    </xf>
    <xf numFmtId="176" fontId="0" fillId="3" borderId="25" xfId="0" applyNumberFormat="1" applyFill="1" applyBorder="1" applyAlignment="1">
      <alignment vertical="center" shrinkToFit="1"/>
    </xf>
    <xf numFmtId="176" fontId="0" fillId="3" borderId="27" xfId="0" applyNumberFormat="1" applyFill="1" applyBorder="1" applyAlignment="1">
      <alignment vertical="center" shrinkToFit="1"/>
    </xf>
    <xf numFmtId="0" fontId="0" fillId="2" borderId="31" xfId="3" applyFont="1" applyFill="1" applyBorder="1" applyProtection="1">
      <alignment vertical="center"/>
    </xf>
    <xf numFmtId="0" fontId="6" fillId="2" borderId="43" xfId="3" applyFill="1" applyBorder="1" applyAlignment="1" applyProtection="1">
      <alignment horizontal="left" vertical="top"/>
    </xf>
    <xf numFmtId="0" fontId="0" fillId="2" borderId="51" xfId="3" applyFont="1" applyFill="1" applyBorder="1" applyAlignment="1" applyProtection="1">
      <alignment vertical="center"/>
    </xf>
    <xf numFmtId="176" fontId="0" fillId="2" borderId="7" xfId="0" applyNumberFormat="1" applyFill="1" applyBorder="1" applyAlignment="1">
      <alignment vertical="center" shrinkToFit="1"/>
    </xf>
    <xf numFmtId="176" fontId="0" fillId="2" borderId="21" xfId="0" applyNumberFormat="1" applyFill="1" applyBorder="1" applyAlignment="1">
      <alignment vertical="center" shrinkToFit="1"/>
    </xf>
    <xf numFmtId="176" fontId="0" fillId="2" borderId="50" xfId="0" applyNumberFormat="1" applyFill="1" applyBorder="1" applyAlignment="1">
      <alignment vertical="center" shrinkToFit="1"/>
    </xf>
    <xf numFmtId="0" fontId="0" fillId="2" borderId="7" xfId="3" applyFont="1" applyFill="1" applyBorder="1" applyProtection="1">
      <alignment vertical="center"/>
    </xf>
    <xf numFmtId="0" fontId="6" fillId="2" borderId="20" xfId="3" applyFill="1" applyBorder="1" applyAlignment="1" applyProtection="1">
      <alignment horizontal="left" vertical="top"/>
    </xf>
    <xf numFmtId="0" fontId="0" fillId="2" borderId="17" xfId="3" applyFont="1" applyFill="1" applyBorder="1" applyAlignment="1" applyProtection="1">
      <alignment vertical="center"/>
    </xf>
    <xf numFmtId="176" fontId="0" fillId="2" borderId="15" xfId="0" applyNumberFormat="1" applyFill="1" applyBorder="1" applyAlignment="1">
      <alignment vertical="center" shrinkToFit="1"/>
    </xf>
    <xf numFmtId="176" fontId="0" fillId="2" borderId="16" xfId="0" applyNumberFormat="1" applyFill="1" applyBorder="1" applyAlignment="1">
      <alignment vertical="center" shrinkToFit="1"/>
    </xf>
    <xf numFmtId="176" fontId="0" fillId="2" borderId="45" xfId="0" applyNumberFormat="1" applyFill="1" applyBorder="1" applyAlignment="1">
      <alignment vertical="center" shrinkToFit="1"/>
    </xf>
    <xf numFmtId="176" fontId="0" fillId="2" borderId="19" xfId="0" applyNumberFormat="1" applyFill="1" applyBorder="1" applyAlignment="1">
      <alignment vertical="center" shrinkToFit="1"/>
    </xf>
    <xf numFmtId="176" fontId="0" fillId="2" borderId="20" xfId="0" applyNumberFormat="1" applyFill="1" applyBorder="1" applyAlignment="1">
      <alignment vertical="center" shrinkToFit="1"/>
    </xf>
    <xf numFmtId="0" fontId="0" fillId="2" borderId="42" xfId="3" applyFont="1" applyFill="1" applyBorder="1" applyProtection="1">
      <alignment vertical="center"/>
    </xf>
    <xf numFmtId="0" fontId="6" fillId="2" borderId="36" xfId="3" applyFill="1" applyBorder="1" applyAlignment="1" applyProtection="1">
      <alignment horizontal="left" vertical="top"/>
    </xf>
    <xf numFmtId="0" fontId="0" fillId="2" borderId="39" xfId="3" applyFont="1" applyFill="1" applyBorder="1" applyAlignment="1" applyProtection="1">
      <alignment vertical="center"/>
    </xf>
    <xf numFmtId="176" fontId="0" fillId="2" borderId="40" xfId="0" applyNumberFormat="1" applyFill="1" applyBorder="1" applyAlignment="1">
      <alignment vertical="center" shrinkToFit="1"/>
    </xf>
    <xf numFmtId="176" fontId="0" fillId="2" borderId="38" xfId="0" applyNumberFormat="1" applyFill="1" applyBorder="1" applyAlignment="1">
      <alignment vertical="center" shrinkToFit="1"/>
    </xf>
    <xf numFmtId="176" fontId="0" fillId="2" borderId="36" xfId="0" applyNumberFormat="1" applyFill="1" applyBorder="1" applyAlignment="1">
      <alignment vertical="center" shrinkToFit="1"/>
    </xf>
    <xf numFmtId="176" fontId="0" fillId="28" borderId="15" xfId="0" applyNumberFormat="1" applyFill="1" applyBorder="1">
      <alignment vertical="center"/>
    </xf>
    <xf numFmtId="176" fontId="0" fillId="28" borderId="16" xfId="0" applyNumberFormat="1" applyFill="1" applyBorder="1">
      <alignment vertical="center"/>
    </xf>
    <xf numFmtId="176" fontId="0" fillId="28" borderId="17" xfId="0" applyNumberFormat="1" applyFill="1" applyBorder="1">
      <alignment vertical="center"/>
    </xf>
    <xf numFmtId="177" fontId="0" fillId="28" borderId="15" xfId="0" applyNumberFormat="1" applyFill="1" applyBorder="1">
      <alignment vertical="center"/>
    </xf>
    <xf numFmtId="177" fontId="0" fillId="28" borderId="16" xfId="0" applyNumberFormat="1" applyFill="1" applyBorder="1">
      <alignment vertical="center"/>
    </xf>
    <xf numFmtId="177" fontId="0" fillId="28" borderId="17" xfId="0" applyNumberFormat="1" applyFill="1" applyBorder="1">
      <alignment vertical="center"/>
    </xf>
    <xf numFmtId="176" fontId="0" fillId="28" borderId="29" xfId="0" applyNumberFormat="1" applyFill="1" applyBorder="1">
      <alignment vertical="center"/>
    </xf>
    <xf numFmtId="176" fontId="0" fillId="28" borderId="13" xfId="0" applyNumberFormat="1" applyFill="1" applyBorder="1">
      <alignment vertical="center"/>
    </xf>
    <xf numFmtId="176" fontId="0" fillId="28" borderId="30" xfId="0" applyNumberFormat="1" applyFill="1" applyBorder="1">
      <alignment vertical="center"/>
    </xf>
    <xf numFmtId="176" fontId="0" fillId="28" borderId="25" xfId="0" applyNumberFormat="1" applyFill="1" applyBorder="1">
      <alignment vertical="center"/>
    </xf>
    <xf numFmtId="176" fontId="0" fillId="28" borderId="11" xfId="0" applyNumberFormat="1" applyFill="1" applyBorder="1">
      <alignment vertical="center"/>
    </xf>
    <xf numFmtId="176" fontId="0" fillId="28" borderId="27" xfId="0" applyNumberFormat="1" applyFill="1" applyBorder="1">
      <alignment vertical="center"/>
    </xf>
    <xf numFmtId="176" fontId="0" fillId="28" borderId="37" xfId="0" applyNumberFormat="1" applyFill="1" applyBorder="1">
      <alignment vertical="center"/>
    </xf>
    <xf numFmtId="176" fontId="0" fillId="28" borderId="38" xfId="0" applyNumberFormat="1" applyFill="1" applyBorder="1">
      <alignment vertical="center"/>
    </xf>
    <xf numFmtId="176" fontId="0" fillId="28" borderId="39" xfId="0" applyNumberFormat="1" applyFill="1" applyBorder="1">
      <alignment vertical="center"/>
    </xf>
    <xf numFmtId="176" fontId="0" fillId="28" borderId="15" xfId="0" applyNumberFormat="1" applyFill="1" applyBorder="1" applyAlignment="1">
      <alignment vertical="center" shrinkToFit="1"/>
    </xf>
    <xf numFmtId="176" fontId="0" fillId="28" borderId="16" xfId="0" applyNumberFormat="1" applyFill="1" applyBorder="1" applyAlignment="1">
      <alignment vertical="center" shrinkToFit="1"/>
    </xf>
    <xf numFmtId="176" fontId="0" fillId="28" borderId="45" xfId="0" applyNumberFormat="1" applyFill="1" applyBorder="1" applyAlignment="1">
      <alignment vertical="center" shrinkToFit="1"/>
    </xf>
    <xf numFmtId="177" fontId="0" fillId="28" borderId="45" xfId="0" applyNumberFormat="1" applyFill="1" applyBorder="1">
      <alignment vertical="center"/>
    </xf>
    <xf numFmtId="176" fontId="0" fillId="28" borderId="45" xfId="0" applyNumberFormat="1" applyFill="1" applyBorder="1">
      <alignment vertical="center"/>
    </xf>
    <xf numFmtId="176" fontId="0" fillId="28" borderId="17" xfId="0" applyNumberFormat="1" applyFill="1" applyBorder="1" applyAlignment="1">
      <alignment vertical="center" shrinkToFit="1"/>
    </xf>
    <xf numFmtId="176" fontId="0" fillId="28" borderId="25" xfId="0" applyNumberFormat="1" applyFill="1" applyBorder="1" applyAlignment="1">
      <alignment vertical="center" shrinkToFit="1"/>
    </xf>
    <xf numFmtId="176" fontId="0" fillId="28" borderId="11" xfId="0" applyNumberFormat="1" applyFill="1" applyBorder="1" applyAlignment="1">
      <alignment vertical="center" shrinkToFit="1"/>
    </xf>
    <xf numFmtId="176" fontId="0" fillId="28" borderId="27" xfId="0" applyNumberFormat="1" applyFill="1" applyBorder="1" applyAlignment="1">
      <alignment vertical="center" shrinkToFit="1"/>
    </xf>
    <xf numFmtId="38" fontId="0" fillId="2" borderId="0" xfId="1" applyNumberFormat="1" applyFont="1" applyFill="1">
      <alignment vertical="center"/>
    </xf>
    <xf numFmtId="38" fontId="6" fillId="2" borderId="1" xfId="1" applyNumberFormat="1" applyFont="1" applyFill="1" applyBorder="1" applyAlignment="1" applyProtection="1">
      <alignment horizontal="center" vertical="center"/>
    </xf>
    <xf numFmtId="38" fontId="6" fillId="2" borderId="3" xfId="1" applyNumberFormat="1" applyFont="1" applyFill="1" applyBorder="1" applyAlignment="1" applyProtection="1">
      <alignment horizontal="center" vertical="center"/>
    </xf>
    <xf numFmtId="38" fontId="0" fillId="2" borderId="8" xfId="1" applyNumberFormat="1" applyFont="1" applyFill="1" applyBorder="1">
      <alignment vertical="center"/>
    </xf>
    <xf numFmtId="38" fontId="0" fillId="2" borderId="9" xfId="1" applyNumberFormat="1" applyFont="1" applyFill="1" applyBorder="1">
      <alignment vertical="center"/>
    </xf>
    <xf numFmtId="38" fontId="0" fillId="27" borderId="15" xfId="1" applyNumberFormat="1" applyFont="1" applyFill="1" applyBorder="1">
      <alignment vertical="center"/>
    </xf>
    <xf numFmtId="38" fontId="0" fillId="0" borderId="25" xfId="1" applyNumberFormat="1" applyFont="1" applyFill="1" applyBorder="1">
      <alignment vertical="center"/>
    </xf>
    <xf numFmtId="38" fontId="0" fillId="0" borderId="11" xfId="1" applyNumberFormat="1" applyFont="1" applyFill="1" applyBorder="1">
      <alignment vertical="center"/>
    </xf>
    <xf numFmtId="38" fontId="0" fillId="27" borderId="37" xfId="1" applyNumberFormat="1" applyFont="1" applyFill="1" applyBorder="1">
      <alignment vertical="center"/>
    </xf>
    <xf numFmtId="38" fontId="0" fillId="4" borderId="34" xfId="1" applyNumberFormat="1" applyFont="1" applyFill="1" applyBorder="1" applyAlignment="1">
      <alignment vertical="center" shrinkToFit="1"/>
    </xf>
    <xf numFmtId="38" fontId="0" fillId="2" borderId="25" xfId="1" applyNumberFormat="1" applyFont="1" applyFill="1" applyBorder="1">
      <alignment vertical="center"/>
    </xf>
    <xf numFmtId="38" fontId="0" fillId="2" borderId="11" xfId="1" applyNumberFormat="1" applyFont="1" applyFill="1" applyBorder="1">
      <alignment vertical="center"/>
    </xf>
    <xf numFmtId="38" fontId="0" fillId="27" borderId="15" xfId="1" applyNumberFormat="1" applyFont="1" applyFill="1" applyBorder="1" applyAlignment="1">
      <alignment vertical="center" shrinkToFit="1"/>
    </xf>
    <xf numFmtId="38" fontId="0" fillId="0" borderId="47" xfId="1" applyNumberFormat="1" applyFont="1" applyFill="1" applyBorder="1">
      <alignment vertical="center"/>
    </xf>
    <xf numFmtId="38" fontId="0" fillId="0" borderId="18" xfId="1" applyNumberFormat="1" applyFont="1" applyFill="1" applyBorder="1">
      <alignment vertical="center"/>
    </xf>
    <xf numFmtId="38" fontId="6" fillId="2" borderId="5" xfId="1" applyNumberFormat="1" applyFont="1" applyFill="1" applyBorder="1" applyAlignment="1" applyProtection="1">
      <alignment horizontal="center" vertical="center"/>
    </xf>
    <xf numFmtId="38" fontId="0" fillId="2" borderId="7" xfId="1" applyNumberFormat="1" applyFont="1" applyFill="1" applyBorder="1" applyAlignment="1">
      <alignment vertical="center" shrinkToFit="1"/>
    </xf>
    <xf numFmtId="38" fontId="0" fillId="2" borderId="21" xfId="1" applyNumberFormat="1" applyFont="1" applyFill="1" applyBorder="1" applyAlignment="1">
      <alignment vertical="center" shrinkToFit="1"/>
    </xf>
    <xf numFmtId="38" fontId="0" fillId="2" borderId="15" xfId="1" applyNumberFormat="1" applyFont="1" applyFill="1" applyBorder="1" applyAlignment="1">
      <alignment vertical="center" shrinkToFit="1"/>
    </xf>
    <xf numFmtId="38" fontId="0" fillId="2" borderId="16" xfId="1" applyNumberFormat="1" applyFont="1" applyFill="1" applyBorder="1" applyAlignment="1">
      <alignment vertical="center" shrinkToFit="1"/>
    </xf>
    <xf numFmtId="38" fontId="0" fillId="2" borderId="19" xfId="1" applyNumberFormat="1" applyFont="1" applyFill="1" applyBorder="1" applyAlignment="1">
      <alignment vertical="center" shrinkToFit="1"/>
    </xf>
    <xf numFmtId="38" fontId="0" fillId="2" borderId="40" xfId="1" applyNumberFormat="1" applyFont="1" applyFill="1" applyBorder="1" applyAlignment="1">
      <alignment vertical="center" shrinkToFit="1"/>
    </xf>
    <xf numFmtId="38" fontId="0" fillId="2" borderId="38" xfId="1" applyNumberFormat="1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38" fontId="0" fillId="0" borderId="0" xfId="1" applyNumberFormat="1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left" vertical="top"/>
    </xf>
    <xf numFmtId="0" fontId="6" fillId="0" borderId="0" xfId="3" applyFill="1" applyBorder="1" applyAlignment="1" applyProtection="1">
      <alignment horizontal="left" vertical="top"/>
    </xf>
    <xf numFmtId="0" fontId="0" fillId="0" borderId="0" xfId="3" applyFont="1" applyFill="1" applyBorder="1" applyAlignment="1" applyProtection="1">
      <alignment vertical="center"/>
    </xf>
    <xf numFmtId="176" fontId="0" fillId="0" borderId="0" xfId="0" applyNumberFormat="1" applyFill="1" applyBorder="1" applyAlignment="1">
      <alignment vertical="center" shrinkToFit="1"/>
    </xf>
    <xf numFmtId="38" fontId="0" fillId="0" borderId="0" xfId="1" applyNumberFormat="1" applyFont="1" applyFill="1" applyBorder="1" applyAlignment="1">
      <alignment vertical="center" shrinkToFit="1"/>
    </xf>
    <xf numFmtId="0" fontId="0" fillId="0" borderId="0" xfId="3" applyFont="1" applyFill="1" applyBorder="1" applyProtection="1">
      <alignment vertical="center"/>
    </xf>
    <xf numFmtId="0" fontId="7" fillId="0" borderId="0" xfId="3" applyFont="1" applyFill="1" applyProtection="1">
      <alignment vertical="center"/>
    </xf>
    <xf numFmtId="0" fontId="6" fillId="0" borderId="0" xfId="3" applyFill="1" applyAlignment="1" applyProtection="1">
      <alignment horizontal="left" vertical="top"/>
    </xf>
    <xf numFmtId="0" fontId="6" fillId="0" borderId="0" xfId="3" applyFill="1" applyProtection="1">
      <alignment vertical="center"/>
    </xf>
    <xf numFmtId="178" fontId="7" fillId="0" borderId="0" xfId="4" applyNumberFormat="1" applyFont="1" applyFill="1" applyAlignment="1" applyProtection="1">
      <alignment vertical="center"/>
    </xf>
    <xf numFmtId="38" fontId="0" fillId="27" borderId="37" xfId="1" applyNumberFormat="1" applyFont="1" applyFill="1" applyBorder="1" applyAlignment="1">
      <alignment vertical="center" shrinkToFit="1"/>
    </xf>
    <xf numFmtId="38" fontId="0" fillId="0" borderId="8" xfId="1" applyNumberFormat="1" applyFont="1" applyFill="1" applyBorder="1" applyAlignment="1">
      <alignment vertical="center" shrinkToFit="1"/>
    </xf>
    <xf numFmtId="38" fontId="0" fillId="0" borderId="11" xfId="1" applyNumberFormat="1" applyFont="1" applyFill="1" applyBorder="1" applyAlignment="1">
      <alignment vertical="center" shrinkToFit="1"/>
    </xf>
    <xf numFmtId="38" fontId="0" fillId="4" borderId="64" xfId="1" applyNumberFormat="1" applyFont="1" applyFill="1" applyBorder="1" applyAlignment="1">
      <alignment vertical="center" shrinkToFit="1"/>
    </xf>
    <xf numFmtId="38" fontId="0" fillId="27" borderId="16" xfId="1" applyNumberFormat="1" applyFont="1" applyFill="1" applyBorder="1" applyAlignment="1">
      <alignment vertical="center" shrinkToFit="1"/>
    </xf>
    <xf numFmtId="38" fontId="0" fillId="27" borderId="38" xfId="1" applyNumberFormat="1" applyFont="1" applyFill="1" applyBorder="1" applyAlignment="1">
      <alignment vertical="center" shrinkToFit="1"/>
    </xf>
    <xf numFmtId="38" fontId="0" fillId="4" borderId="23" xfId="1" applyNumberFormat="1" applyFont="1" applyFill="1" applyBorder="1" applyAlignment="1">
      <alignment vertical="center" shrinkToFit="1"/>
    </xf>
    <xf numFmtId="38" fontId="0" fillId="27" borderId="16" xfId="1" applyNumberFormat="1" applyFont="1" applyFill="1" applyBorder="1">
      <alignment vertical="center"/>
    </xf>
    <xf numFmtId="38" fontId="0" fillId="27" borderId="38" xfId="1" applyNumberFormat="1" applyFont="1" applyFill="1" applyBorder="1">
      <alignment vertical="center"/>
    </xf>
    <xf numFmtId="38" fontId="6" fillId="2" borderId="2" xfId="1" applyNumberFormat="1" applyFont="1" applyFill="1" applyBorder="1" applyAlignment="1" applyProtection="1">
      <alignment horizontal="center" vertical="center"/>
    </xf>
    <xf numFmtId="38" fontId="0" fillId="2" borderId="46" xfId="1" applyNumberFormat="1" applyFont="1" applyFill="1" applyBorder="1">
      <alignment vertical="center"/>
    </xf>
    <xf numFmtId="38" fontId="0" fillId="27" borderId="66" xfId="1" applyNumberFormat="1" applyFont="1" applyFill="1" applyBorder="1">
      <alignment vertical="center"/>
    </xf>
    <xf numFmtId="38" fontId="0" fillId="0" borderId="26" xfId="1" applyNumberFormat="1" applyFont="1" applyFill="1" applyBorder="1">
      <alignment vertical="center"/>
    </xf>
    <xf numFmtId="38" fontId="0" fillId="27" borderId="67" xfId="1" applyNumberFormat="1" applyFont="1" applyFill="1" applyBorder="1">
      <alignment vertical="center"/>
    </xf>
    <xf numFmtId="9" fontId="0" fillId="2" borderId="62" xfId="85" applyFont="1" applyFill="1" applyBorder="1">
      <alignment vertical="center"/>
    </xf>
    <xf numFmtId="9" fontId="0" fillId="2" borderId="63" xfId="85" applyFont="1" applyFill="1" applyBorder="1">
      <alignment vertical="center"/>
    </xf>
    <xf numFmtId="0" fontId="0" fillId="2" borderId="61" xfId="0" applyFill="1" applyBorder="1">
      <alignment vertical="center"/>
    </xf>
    <xf numFmtId="0" fontId="26" fillId="2" borderId="65" xfId="0" applyFont="1" applyFill="1" applyBorder="1" applyAlignment="1">
      <alignment horizontal="center" vertical="center" shrinkToFit="1"/>
    </xf>
    <xf numFmtId="9" fontId="0" fillId="2" borderId="69" xfId="85" applyFont="1" applyFill="1" applyBorder="1">
      <alignment vertical="center"/>
    </xf>
    <xf numFmtId="9" fontId="0" fillId="2" borderId="68" xfId="85" applyFont="1" applyFill="1" applyBorder="1">
      <alignment vertical="center"/>
    </xf>
    <xf numFmtId="38" fontId="0" fillId="2" borderId="26" xfId="1" applyNumberFormat="1" applyFont="1" applyFill="1" applyBorder="1">
      <alignment vertical="center"/>
    </xf>
    <xf numFmtId="38" fontId="0" fillId="27" borderId="66" xfId="1" applyNumberFormat="1" applyFont="1" applyFill="1" applyBorder="1" applyAlignment="1">
      <alignment vertical="center" shrinkToFit="1"/>
    </xf>
    <xf numFmtId="38" fontId="0" fillId="27" borderId="67" xfId="1" applyNumberFormat="1" applyFont="1" applyFill="1" applyBorder="1" applyAlignment="1">
      <alignment vertical="center" shrinkToFit="1"/>
    </xf>
    <xf numFmtId="38" fontId="0" fillId="0" borderId="46" xfId="1" applyNumberFormat="1" applyFont="1" applyFill="1" applyBorder="1" applyAlignment="1">
      <alignment vertical="center" shrinkToFit="1"/>
    </xf>
    <xf numFmtId="38" fontId="0" fillId="0" borderId="70" xfId="1" applyNumberFormat="1" applyFont="1" applyFill="1" applyBorder="1">
      <alignment vertical="center"/>
    </xf>
    <xf numFmtId="38" fontId="6" fillId="2" borderId="6" xfId="1" applyNumberFormat="1" applyFont="1" applyFill="1" applyBorder="1" applyAlignment="1" applyProtection="1">
      <alignment horizontal="center" vertical="center"/>
    </xf>
    <xf numFmtId="38" fontId="0" fillId="2" borderId="50" xfId="1" applyNumberFormat="1" applyFont="1" applyFill="1" applyBorder="1" applyAlignment="1">
      <alignment vertical="center" shrinkToFit="1"/>
    </xf>
    <xf numFmtId="38" fontId="0" fillId="2" borderId="66" xfId="1" applyNumberFormat="1" applyFont="1" applyFill="1" applyBorder="1" applyAlignment="1">
      <alignment vertical="center" shrinkToFit="1"/>
    </xf>
    <xf numFmtId="38" fontId="0" fillId="2" borderId="20" xfId="1" applyNumberFormat="1" applyFont="1" applyFill="1" applyBorder="1" applyAlignment="1">
      <alignment vertical="center" shrinkToFit="1"/>
    </xf>
    <xf numFmtId="38" fontId="0" fillId="2" borderId="36" xfId="1" applyNumberFormat="1" applyFont="1" applyFill="1" applyBorder="1" applyAlignment="1">
      <alignment vertical="center" shrinkToFit="1"/>
    </xf>
    <xf numFmtId="9" fontId="0" fillId="2" borderId="61" xfId="85" applyFont="1" applyFill="1" applyBorder="1">
      <alignment vertical="center"/>
    </xf>
    <xf numFmtId="9" fontId="0" fillId="2" borderId="65" xfId="85" applyFont="1" applyFill="1" applyBorder="1">
      <alignment vertical="center"/>
    </xf>
    <xf numFmtId="181" fontId="0" fillId="0" borderId="16" xfId="1" applyNumberFormat="1" applyFont="1" applyBorder="1">
      <alignment vertical="center"/>
    </xf>
    <xf numFmtId="0" fontId="0" fillId="2" borderId="7" xfId="0" applyFill="1" applyBorder="1">
      <alignment vertical="center"/>
    </xf>
    <xf numFmtId="0" fontId="0" fillId="2" borderId="42" xfId="0" applyFill="1" applyBorder="1">
      <alignment vertical="center"/>
    </xf>
    <xf numFmtId="180" fontId="0" fillId="0" borderId="38" xfId="0" applyNumberFormat="1" applyFont="1" applyBorder="1">
      <alignment vertical="center"/>
    </xf>
    <xf numFmtId="181" fontId="0" fillId="0" borderId="9" xfId="1" applyNumberFormat="1" applyFont="1" applyBorder="1" applyAlignment="1">
      <alignment horizontal="right" vertical="center"/>
    </xf>
    <xf numFmtId="38" fontId="0" fillId="2" borderId="9" xfId="1" applyNumberFormat="1" applyFont="1" applyFill="1" applyBorder="1" applyAlignment="1">
      <alignment vertical="center" shrinkToFit="1"/>
    </xf>
    <xf numFmtId="0" fontId="0" fillId="0" borderId="20" xfId="0" applyFont="1" applyBorder="1" applyAlignment="1">
      <alignment horizontal="center" vertical="center"/>
    </xf>
    <xf numFmtId="0" fontId="6" fillId="2" borderId="75" xfId="2" applyFill="1" applyBorder="1" applyAlignment="1" applyProtection="1">
      <alignment horizontal="center" vertical="center"/>
    </xf>
    <xf numFmtId="181" fontId="0" fillId="0" borderId="76" xfId="1" applyNumberFormat="1" applyFont="1" applyBorder="1" applyAlignment="1">
      <alignment horizontal="right" vertical="center"/>
    </xf>
    <xf numFmtId="181" fontId="0" fillId="0" borderId="73" xfId="1" applyNumberFormat="1" applyFont="1" applyBorder="1" applyAlignment="1">
      <alignment horizontal="right" vertical="center"/>
    </xf>
    <xf numFmtId="181" fontId="0" fillId="0" borderId="19" xfId="1" applyNumberFormat="1" applyFont="1" applyBorder="1">
      <alignment vertical="center"/>
    </xf>
    <xf numFmtId="181" fontId="0" fillId="0" borderId="71" xfId="1" applyNumberFormat="1" applyFont="1" applyBorder="1">
      <alignment vertical="center"/>
    </xf>
    <xf numFmtId="180" fontId="0" fillId="0" borderId="40" xfId="0" applyNumberFormat="1" applyFont="1" applyBorder="1">
      <alignment vertical="center"/>
    </xf>
    <xf numFmtId="180" fontId="0" fillId="0" borderId="72" xfId="0" applyNumberFormat="1" applyFont="1" applyBorder="1">
      <alignment vertical="center"/>
    </xf>
    <xf numFmtId="38" fontId="0" fillId="2" borderId="22" xfId="1" applyNumberFormat="1" applyFont="1" applyFill="1" applyBorder="1" applyAlignment="1">
      <alignment vertical="center" shrinkToFit="1"/>
    </xf>
    <xf numFmtId="38" fontId="0" fillId="2" borderId="76" xfId="1" applyNumberFormat="1" applyFont="1" applyFill="1" applyBorder="1" applyAlignment="1">
      <alignment vertical="center" shrinkToFit="1"/>
    </xf>
    <xf numFmtId="182" fontId="0" fillId="2" borderId="40" xfId="1" applyNumberFormat="1" applyFont="1" applyFill="1" applyBorder="1" applyAlignment="1">
      <alignment vertical="center" shrinkToFit="1"/>
    </xf>
    <xf numFmtId="182" fontId="0" fillId="2" borderId="74" xfId="1" applyNumberFormat="1" applyFont="1" applyFill="1" applyBorder="1" applyAlignment="1">
      <alignment vertical="center" shrinkToFit="1"/>
    </xf>
    <xf numFmtId="9" fontId="0" fillId="2" borderId="77" xfId="85" applyFont="1" applyFill="1" applyBorder="1">
      <alignment vertical="center"/>
    </xf>
    <xf numFmtId="177" fontId="0" fillId="3" borderId="15" xfId="0" applyNumberFormat="1" applyFill="1" applyBorder="1" applyAlignment="1">
      <alignment vertical="center" shrinkToFit="1"/>
    </xf>
    <xf numFmtId="177" fontId="0" fillId="3" borderId="16" xfId="0" applyNumberFormat="1" applyFill="1" applyBorder="1" applyAlignment="1">
      <alignment vertical="center" shrinkToFit="1"/>
    </xf>
    <xf numFmtId="177" fontId="0" fillId="3" borderId="45" xfId="0" applyNumberFormat="1" applyFill="1" applyBorder="1" applyAlignment="1">
      <alignment vertical="center" shrinkToFit="1"/>
    </xf>
    <xf numFmtId="38" fontId="0" fillId="27" borderId="8" xfId="1" applyNumberFormat="1" applyFont="1" applyFill="1" applyBorder="1" applyAlignment="1">
      <alignment vertical="center" shrinkToFit="1"/>
    </xf>
    <xf numFmtId="38" fontId="0" fillId="27" borderId="9" xfId="1" applyNumberFormat="1" applyFont="1" applyFill="1" applyBorder="1" applyAlignment="1">
      <alignment vertical="center" shrinkToFit="1"/>
    </xf>
    <xf numFmtId="38" fontId="0" fillId="27" borderId="46" xfId="1" applyNumberFormat="1" applyFont="1" applyFill="1" applyBorder="1" applyAlignment="1">
      <alignment vertical="center" shrinkToFit="1"/>
    </xf>
    <xf numFmtId="38" fontId="0" fillId="27" borderId="25" xfId="1" applyNumberFormat="1" applyFont="1" applyFill="1" applyBorder="1">
      <alignment vertical="center"/>
    </xf>
    <xf numFmtId="38" fontId="0" fillId="27" borderId="11" xfId="1" applyNumberFormat="1" applyFont="1" applyFill="1" applyBorder="1">
      <alignment vertical="center"/>
    </xf>
    <xf numFmtId="38" fontId="0" fillId="27" borderId="26" xfId="1" applyNumberFormat="1" applyFont="1" applyFill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2" borderId="13" xfId="3" applyFont="1" applyFill="1" applyBorder="1" applyAlignment="1" applyProtection="1">
      <alignment horizontal="left" vertical="top" wrapText="1"/>
    </xf>
    <xf numFmtId="0" fontId="0" fillId="2" borderId="9" xfId="3" applyFont="1" applyFill="1" applyBorder="1" applyAlignment="1" applyProtection="1">
      <alignment horizontal="left" vertical="top" wrapText="1"/>
    </xf>
    <xf numFmtId="0" fontId="6" fillId="2" borderId="13" xfId="3" applyFont="1" applyFill="1" applyBorder="1" applyAlignment="1" applyProtection="1">
      <alignment horizontal="left" vertical="top" wrapText="1"/>
    </xf>
    <xf numFmtId="0" fontId="6" fillId="2" borderId="21" xfId="3" applyFont="1" applyFill="1" applyBorder="1" applyAlignment="1" applyProtection="1">
      <alignment horizontal="left" vertical="top" wrapText="1"/>
    </xf>
    <xf numFmtId="0" fontId="0" fillId="2" borderId="23" xfId="3" applyFont="1" applyFill="1" applyBorder="1" applyAlignment="1" applyProtection="1">
      <alignment horizontal="left" vertical="top" wrapText="1"/>
    </xf>
    <xf numFmtId="0" fontId="6" fillId="2" borderId="9" xfId="3" applyFont="1" applyFill="1" applyBorder="1" applyAlignment="1" applyProtection="1">
      <alignment horizontal="left" vertical="top" wrapText="1"/>
    </xf>
    <xf numFmtId="0" fontId="0" fillId="2" borderId="21" xfId="3" applyFont="1" applyFill="1" applyBorder="1" applyAlignment="1" applyProtection="1">
      <alignment horizontal="left" vertical="top" wrapText="1"/>
    </xf>
    <xf numFmtId="0" fontId="6" fillId="2" borderId="9" xfId="3" applyFont="1" applyFill="1" applyBorder="1" applyAlignment="1" applyProtection="1">
      <alignment horizontal="lef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9" fontId="0" fillId="0" borderId="0" xfId="85" applyFont="1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/>
    </xf>
  </cellXfs>
  <cellStyles count="86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チェック セル 2 2" xfId="31"/>
    <cellStyle name="チェック セル 2 2 2" xfId="32"/>
    <cellStyle name="チェック セル 2 2 3" xfId="33"/>
    <cellStyle name="チェック セル 2 2 4" xfId="34"/>
    <cellStyle name="チェック セル 2 3" xfId="35"/>
    <cellStyle name="チェック セル 2 3 2" xfId="36"/>
    <cellStyle name="チェック セル 2 3 3" xfId="37"/>
    <cellStyle name="チェック セル 2 3 4" xfId="38"/>
    <cellStyle name="チェック セル 2 4" xfId="39"/>
    <cellStyle name="チェック セル 2 5" xfId="40"/>
    <cellStyle name="どちらでもない 2" xfId="41"/>
    <cellStyle name="パーセント" xfId="85" builtinId="5"/>
    <cellStyle name="パーセント 2" xfId="42"/>
    <cellStyle name="パーセント 3" xfId="43"/>
    <cellStyle name="メモ 2" xfId="44"/>
    <cellStyle name="メモ 2 2" xfId="45"/>
    <cellStyle name="リンク セル 2" xfId="46"/>
    <cellStyle name="悪い 2" xfId="47"/>
    <cellStyle name="計算 2" xfId="48"/>
    <cellStyle name="計算 2 2" xfId="49"/>
    <cellStyle name="警告文 2" xfId="50"/>
    <cellStyle name="桁区切り" xfId="1" builtinId="6"/>
    <cellStyle name="桁区切り 2" xfId="51"/>
    <cellStyle name="桁区切り 3" xfId="52"/>
    <cellStyle name="桁区切り 3 2" xfId="53"/>
    <cellStyle name="桁区切り 4" xfId="54"/>
    <cellStyle name="桁区切り 5" xfId="55"/>
    <cellStyle name="見出し 1 2" xfId="56"/>
    <cellStyle name="見出し 2 2" xfId="57"/>
    <cellStyle name="見出し 3 2" xfId="58"/>
    <cellStyle name="見出し 4 2" xfId="59"/>
    <cellStyle name="集計 2" xfId="60"/>
    <cellStyle name="集計 2 2" xfId="61"/>
    <cellStyle name="集計 2 2 2" xfId="62"/>
    <cellStyle name="集計 2 3" xfId="63"/>
    <cellStyle name="出力 2" xfId="64"/>
    <cellStyle name="出力 2 2" xfId="65"/>
    <cellStyle name="出力 2 2 2" xfId="66"/>
    <cellStyle name="出力 2 3" xfId="67"/>
    <cellStyle name="説明文 2" xfId="68"/>
    <cellStyle name="通貨 2" xfId="69"/>
    <cellStyle name="通貨 2 2" xfId="70"/>
    <cellStyle name="通貨 3" xfId="71"/>
    <cellStyle name="入力 2" xfId="72"/>
    <cellStyle name="入力 2 2" xfId="73"/>
    <cellStyle name="標準" xfId="0" builtinId="0"/>
    <cellStyle name="標準 2" xfId="2"/>
    <cellStyle name="標準 2 2" xfId="74"/>
    <cellStyle name="標準 3" xfId="75"/>
    <cellStyle name="標準 3 2" xfId="76"/>
    <cellStyle name="標準 3 3" xfId="77"/>
    <cellStyle name="標準 3_WS130401y" xfId="78"/>
    <cellStyle name="標準 4" xfId="79"/>
    <cellStyle name="標準 4 2" xfId="80"/>
    <cellStyle name="標準 5" xfId="81"/>
    <cellStyle name="標準 6" xfId="82"/>
    <cellStyle name="標準 7" xfId="83"/>
    <cellStyle name="標準_Book1" xfId="3"/>
    <cellStyle name="標準_サービス見込量WS(Ver.1.0)" xfId="4"/>
    <cellStyle name="良い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tabSelected="1" view="pageBreakPreview" zoomScale="85" zoomScaleNormal="100" zoomScaleSheetLayoutView="85" workbookViewId="0"/>
  </sheetViews>
  <sheetFormatPr defaultRowHeight="13.5"/>
  <cols>
    <col min="1" max="1" width="9" style="1"/>
    <col min="2" max="2" width="42.125" style="1" bestFit="1" customWidth="1"/>
    <col min="3" max="3" width="15.375" style="1" customWidth="1"/>
    <col min="4" max="9" width="11.125" style="1" customWidth="1"/>
    <col min="10" max="12" width="11.125" style="132" customWidth="1"/>
    <col min="13" max="13" width="9" style="1"/>
    <col min="17" max="16384" width="9" style="1"/>
  </cols>
  <sheetData>
    <row r="1" spans="1:13" ht="18" customHeight="1">
      <c r="A1" s="155" t="s">
        <v>85</v>
      </c>
      <c r="B1" s="156"/>
      <c r="C1" s="156"/>
      <c r="D1" s="156"/>
      <c r="E1" s="156"/>
      <c r="F1" s="156"/>
      <c r="G1" s="156"/>
      <c r="H1" s="156"/>
      <c r="I1" s="156"/>
      <c r="J1" s="157"/>
      <c r="K1" s="157"/>
      <c r="L1" s="157"/>
      <c r="M1" s="243" t="s">
        <v>88</v>
      </c>
    </row>
    <row r="2" spans="1:13">
      <c r="A2" s="158" t="s">
        <v>67</v>
      </c>
      <c r="B2" s="159"/>
      <c r="C2" s="156"/>
      <c r="D2" s="156"/>
      <c r="E2" s="156"/>
      <c r="F2" s="156"/>
      <c r="G2" s="156"/>
      <c r="H2" s="156"/>
      <c r="I2" s="156"/>
      <c r="J2" s="157"/>
      <c r="K2" s="157"/>
      <c r="L2" s="157"/>
      <c r="M2" s="243"/>
    </row>
    <row r="3" spans="1:13" ht="14.25" thickBot="1">
      <c r="A3" s="156"/>
      <c r="B3" s="159"/>
      <c r="C3" s="156"/>
      <c r="D3" s="156" t="s">
        <v>65</v>
      </c>
      <c r="E3" s="156"/>
      <c r="F3" s="156"/>
      <c r="G3" s="156" t="s">
        <v>66</v>
      </c>
      <c r="H3" s="156"/>
      <c r="I3" s="156"/>
      <c r="J3" s="157" t="s">
        <v>69</v>
      </c>
      <c r="K3" s="157"/>
      <c r="L3" s="157"/>
      <c r="M3" s="244" t="s">
        <v>70</v>
      </c>
    </row>
    <row r="4" spans="1:13" ht="14.25" thickBot="1">
      <c r="A4" s="2"/>
      <c r="B4" s="3"/>
      <c r="C4" s="4"/>
      <c r="D4" s="5" t="s">
        <v>0</v>
      </c>
      <c r="E4" s="6" t="s">
        <v>1</v>
      </c>
      <c r="F4" s="7" t="s">
        <v>2</v>
      </c>
      <c r="G4" s="5" t="s">
        <v>0</v>
      </c>
      <c r="H4" s="6" t="s">
        <v>1</v>
      </c>
      <c r="I4" s="7" t="s">
        <v>2</v>
      </c>
      <c r="J4" s="133" t="s">
        <v>0</v>
      </c>
      <c r="K4" s="134" t="s">
        <v>1</v>
      </c>
      <c r="L4" s="178" t="s">
        <v>2</v>
      </c>
      <c r="M4" s="186" t="s">
        <v>71</v>
      </c>
    </row>
    <row r="5" spans="1:13">
      <c r="A5" s="9" t="s">
        <v>3</v>
      </c>
      <c r="B5" s="10"/>
      <c r="C5" s="11"/>
      <c r="D5" s="12"/>
      <c r="E5" s="13"/>
      <c r="F5" s="14"/>
      <c r="G5" s="12"/>
      <c r="H5" s="13"/>
      <c r="I5" s="14"/>
      <c r="J5" s="135"/>
      <c r="K5" s="136"/>
      <c r="L5" s="179"/>
      <c r="M5" s="185"/>
    </row>
    <row r="6" spans="1:13">
      <c r="A6" s="16"/>
      <c r="B6" s="237" t="s">
        <v>4</v>
      </c>
      <c r="C6" s="17" t="s">
        <v>5</v>
      </c>
      <c r="D6" s="108">
        <v>2209</v>
      </c>
      <c r="E6" s="109">
        <v>2253</v>
      </c>
      <c r="F6" s="110">
        <v>972</v>
      </c>
      <c r="G6" s="18">
        <v>1221.6130000000001</v>
      </c>
      <c r="H6" s="19">
        <v>993.82</v>
      </c>
      <c r="I6" s="20">
        <v>86.634</v>
      </c>
      <c r="J6" s="137">
        <f>G6-D6</f>
        <v>-987.38699999999994</v>
      </c>
      <c r="K6" s="176">
        <f t="shared" ref="K6:L6" si="0">H6-E6</f>
        <v>-1259.1799999999998</v>
      </c>
      <c r="L6" s="180">
        <f t="shared" si="0"/>
        <v>-885.36599999999999</v>
      </c>
      <c r="M6" s="183">
        <f>IF(OR(G6=0,I6=0),"-",I6/G6)</f>
        <v>7.0917712892708248E-2</v>
      </c>
    </row>
    <row r="7" spans="1:13">
      <c r="A7" s="16"/>
      <c r="B7" s="240"/>
      <c r="C7" s="17" t="s">
        <v>6</v>
      </c>
      <c r="D7" s="108">
        <v>11</v>
      </c>
      <c r="E7" s="109">
        <v>5.916666666666667</v>
      </c>
      <c r="F7" s="110">
        <v>5</v>
      </c>
      <c r="G7" s="18">
        <v>6.583333333333333</v>
      </c>
      <c r="H7" s="19">
        <v>5.916666666666667</v>
      </c>
      <c r="I7" s="20">
        <f>7/12</f>
        <v>0.58333333333333337</v>
      </c>
      <c r="J7" s="137">
        <f t="shared" ref="J7:J39" si="1">G7-D7</f>
        <v>-4.416666666666667</v>
      </c>
      <c r="K7" s="176">
        <f t="shared" ref="K7:K39" si="2">H7-E7</f>
        <v>0</v>
      </c>
      <c r="L7" s="180">
        <f t="shared" ref="L7:L39" si="3">I7-F7</f>
        <v>-4.416666666666667</v>
      </c>
      <c r="M7" s="183">
        <f t="shared" ref="M7:M70" si="4">IF(OR(G7=0,I7=0),"-",I7/G7)</f>
        <v>8.8607594936708875E-2</v>
      </c>
    </row>
    <row r="8" spans="1:13">
      <c r="A8" s="16"/>
      <c r="B8" s="237" t="s">
        <v>7</v>
      </c>
      <c r="C8" s="17" t="s">
        <v>5</v>
      </c>
      <c r="D8" s="108">
        <v>0</v>
      </c>
      <c r="E8" s="109">
        <v>0</v>
      </c>
      <c r="F8" s="110">
        <v>0</v>
      </c>
      <c r="G8" s="18">
        <v>0</v>
      </c>
      <c r="H8" s="19">
        <v>0</v>
      </c>
      <c r="I8" s="20">
        <v>0</v>
      </c>
      <c r="J8" s="137">
        <f t="shared" si="1"/>
        <v>0</v>
      </c>
      <c r="K8" s="176">
        <f t="shared" si="2"/>
        <v>0</v>
      </c>
      <c r="L8" s="180">
        <f t="shared" si="3"/>
        <v>0</v>
      </c>
      <c r="M8" s="183" t="str">
        <f t="shared" si="4"/>
        <v>-</v>
      </c>
    </row>
    <row r="9" spans="1:13">
      <c r="A9" s="16"/>
      <c r="B9" s="238"/>
      <c r="C9" s="17" t="s">
        <v>8</v>
      </c>
      <c r="D9" s="111">
        <v>0</v>
      </c>
      <c r="E9" s="112">
        <v>0</v>
      </c>
      <c r="F9" s="113">
        <v>0</v>
      </c>
      <c r="G9" s="21">
        <v>0</v>
      </c>
      <c r="H9" s="22">
        <v>0</v>
      </c>
      <c r="I9" s="23">
        <v>0</v>
      </c>
      <c r="J9" s="137">
        <f t="shared" si="1"/>
        <v>0</v>
      </c>
      <c r="K9" s="176">
        <f t="shared" si="2"/>
        <v>0</v>
      </c>
      <c r="L9" s="180">
        <f t="shared" si="3"/>
        <v>0</v>
      </c>
      <c r="M9" s="183" t="str">
        <f t="shared" si="4"/>
        <v>-</v>
      </c>
    </row>
    <row r="10" spans="1:13">
      <c r="A10" s="16"/>
      <c r="B10" s="24"/>
      <c r="C10" s="17" t="s">
        <v>6</v>
      </c>
      <c r="D10" s="108">
        <v>0</v>
      </c>
      <c r="E10" s="109">
        <v>0</v>
      </c>
      <c r="F10" s="110">
        <v>0</v>
      </c>
      <c r="G10" s="18">
        <v>0</v>
      </c>
      <c r="H10" s="19">
        <v>0</v>
      </c>
      <c r="I10" s="20">
        <v>0</v>
      </c>
      <c r="J10" s="137">
        <f t="shared" si="1"/>
        <v>0</v>
      </c>
      <c r="K10" s="176">
        <f t="shared" si="2"/>
        <v>0</v>
      </c>
      <c r="L10" s="180">
        <f t="shared" si="3"/>
        <v>0</v>
      </c>
      <c r="M10" s="183" t="str">
        <f t="shared" si="4"/>
        <v>-</v>
      </c>
    </row>
    <row r="11" spans="1:13">
      <c r="A11" s="16"/>
      <c r="B11" s="237" t="s">
        <v>9</v>
      </c>
      <c r="C11" s="17" t="s">
        <v>5</v>
      </c>
      <c r="D11" s="108">
        <v>0</v>
      </c>
      <c r="E11" s="109">
        <v>0</v>
      </c>
      <c r="F11" s="110">
        <v>0</v>
      </c>
      <c r="G11" s="18">
        <v>0</v>
      </c>
      <c r="H11" s="19">
        <v>41.51</v>
      </c>
      <c r="I11" s="20">
        <v>22.175999999999998</v>
      </c>
      <c r="J11" s="137">
        <f t="shared" si="1"/>
        <v>0</v>
      </c>
      <c r="K11" s="176">
        <f t="shared" si="2"/>
        <v>41.51</v>
      </c>
      <c r="L11" s="180">
        <f t="shared" si="3"/>
        <v>22.175999999999998</v>
      </c>
      <c r="M11" s="183" t="str">
        <f t="shared" si="4"/>
        <v>-</v>
      </c>
    </row>
    <row r="12" spans="1:13">
      <c r="A12" s="16"/>
      <c r="B12" s="238"/>
      <c r="C12" s="17" t="s">
        <v>8</v>
      </c>
      <c r="D12" s="111">
        <v>0</v>
      </c>
      <c r="E12" s="112">
        <v>0</v>
      </c>
      <c r="F12" s="113">
        <v>0</v>
      </c>
      <c r="G12" s="21">
        <v>0</v>
      </c>
      <c r="H12" s="22">
        <v>1.1666666666666667</v>
      </c>
      <c r="I12" s="23">
        <f>8/12</f>
        <v>0.66666666666666663</v>
      </c>
      <c r="J12" s="137">
        <f t="shared" si="1"/>
        <v>0</v>
      </c>
      <c r="K12" s="176">
        <f t="shared" si="2"/>
        <v>1.1666666666666667</v>
      </c>
      <c r="L12" s="180">
        <f t="shared" si="3"/>
        <v>0.66666666666666663</v>
      </c>
      <c r="M12" s="183" t="str">
        <f t="shared" si="4"/>
        <v>-</v>
      </c>
    </row>
    <row r="13" spans="1:13">
      <c r="A13" s="16"/>
      <c r="B13" s="24"/>
      <c r="C13" s="17" t="s">
        <v>6</v>
      </c>
      <c r="D13" s="108">
        <v>0</v>
      </c>
      <c r="E13" s="109">
        <v>0</v>
      </c>
      <c r="F13" s="110">
        <v>0</v>
      </c>
      <c r="G13" s="18">
        <v>0</v>
      </c>
      <c r="H13" s="19">
        <v>0.16666666666666666</v>
      </c>
      <c r="I13" s="20">
        <f>1/12</f>
        <v>8.3333333333333329E-2</v>
      </c>
      <c r="J13" s="137">
        <f t="shared" si="1"/>
        <v>0</v>
      </c>
      <c r="K13" s="176">
        <f t="shared" si="2"/>
        <v>0.16666666666666666</v>
      </c>
      <c r="L13" s="180">
        <f t="shared" si="3"/>
        <v>8.3333333333333329E-2</v>
      </c>
      <c r="M13" s="183" t="str">
        <f t="shared" si="4"/>
        <v>-</v>
      </c>
    </row>
    <row r="14" spans="1:13">
      <c r="A14" s="16"/>
      <c r="B14" s="237" t="s">
        <v>10</v>
      </c>
      <c r="C14" s="17" t="s">
        <v>5</v>
      </c>
      <c r="D14" s="108">
        <v>0</v>
      </c>
      <c r="E14" s="109">
        <v>0</v>
      </c>
      <c r="F14" s="110">
        <v>0</v>
      </c>
      <c r="G14" s="18">
        <v>0</v>
      </c>
      <c r="H14" s="19">
        <v>0</v>
      </c>
      <c r="I14" s="20">
        <v>0</v>
      </c>
      <c r="J14" s="137">
        <f t="shared" si="1"/>
        <v>0</v>
      </c>
      <c r="K14" s="176">
        <f t="shared" si="2"/>
        <v>0</v>
      </c>
      <c r="L14" s="180">
        <f t="shared" si="3"/>
        <v>0</v>
      </c>
      <c r="M14" s="183" t="str">
        <f t="shared" si="4"/>
        <v>-</v>
      </c>
    </row>
    <row r="15" spans="1:13">
      <c r="A15" s="16"/>
      <c r="B15" s="238"/>
      <c r="C15" s="17" t="s">
        <v>8</v>
      </c>
      <c r="D15" s="111">
        <v>0</v>
      </c>
      <c r="E15" s="112">
        <v>0</v>
      </c>
      <c r="F15" s="113">
        <v>0</v>
      </c>
      <c r="G15" s="21">
        <v>0</v>
      </c>
      <c r="H15" s="22">
        <v>0</v>
      </c>
      <c r="I15" s="23">
        <v>0</v>
      </c>
      <c r="J15" s="137">
        <f t="shared" si="1"/>
        <v>0</v>
      </c>
      <c r="K15" s="176">
        <f t="shared" si="2"/>
        <v>0</v>
      </c>
      <c r="L15" s="180">
        <f t="shared" si="3"/>
        <v>0</v>
      </c>
      <c r="M15" s="183" t="str">
        <f t="shared" si="4"/>
        <v>-</v>
      </c>
    </row>
    <row r="16" spans="1:13">
      <c r="A16" s="16"/>
      <c r="B16" s="24"/>
      <c r="C16" s="17" t="s">
        <v>6</v>
      </c>
      <c r="D16" s="108">
        <v>0</v>
      </c>
      <c r="E16" s="109">
        <v>0</v>
      </c>
      <c r="F16" s="110">
        <v>0</v>
      </c>
      <c r="G16" s="18">
        <v>0</v>
      </c>
      <c r="H16" s="19">
        <v>0</v>
      </c>
      <c r="I16" s="20">
        <v>0</v>
      </c>
      <c r="J16" s="137">
        <f t="shared" si="1"/>
        <v>0</v>
      </c>
      <c r="K16" s="176">
        <f t="shared" si="2"/>
        <v>0</v>
      </c>
      <c r="L16" s="180">
        <f t="shared" si="3"/>
        <v>0</v>
      </c>
      <c r="M16" s="183" t="str">
        <f t="shared" si="4"/>
        <v>-</v>
      </c>
    </row>
    <row r="17" spans="1:13">
      <c r="A17" s="16"/>
      <c r="B17" s="237" t="s">
        <v>11</v>
      </c>
      <c r="C17" s="17" t="s">
        <v>5</v>
      </c>
      <c r="D17" s="108">
        <v>0</v>
      </c>
      <c r="E17" s="109">
        <v>0</v>
      </c>
      <c r="F17" s="110">
        <v>0</v>
      </c>
      <c r="G17" s="18">
        <v>0</v>
      </c>
      <c r="H17" s="19">
        <v>0</v>
      </c>
      <c r="I17" s="20">
        <v>0</v>
      </c>
      <c r="J17" s="137">
        <f t="shared" si="1"/>
        <v>0</v>
      </c>
      <c r="K17" s="176">
        <f t="shared" si="2"/>
        <v>0</v>
      </c>
      <c r="L17" s="180">
        <f t="shared" si="3"/>
        <v>0</v>
      </c>
      <c r="M17" s="183" t="str">
        <f t="shared" si="4"/>
        <v>-</v>
      </c>
    </row>
    <row r="18" spans="1:13">
      <c r="A18" s="16"/>
      <c r="B18" s="240"/>
      <c r="C18" s="17" t="s">
        <v>6</v>
      </c>
      <c r="D18" s="108">
        <v>0</v>
      </c>
      <c r="E18" s="109">
        <v>0</v>
      </c>
      <c r="F18" s="110">
        <v>0</v>
      </c>
      <c r="G18" s="18">
        <v>0</v>
      </c>
      <c r="H18" s="19">
        <v>0</v>
      </c>
      <c r="I18" s="20">
        <v>0</v>
      </c>
      <c r="J18" s="137">
        <f t="shared" si="1"/>
        <v>0</v>
      </c>
      <c r="K18" s="176">
        <f t="shared" si="2"/>
        <v>0</v>
      </c>
      <c r="L18" s="180">
        <f t="shared" si="3"/>
        <v>0</v>
      </c>
      <c r="M18" s="183" t="str">
        <f t="shared" si="4"/>
        <v>-</v>
      </c>
    </row>
    <row r="19" spans="1:13">
      <c r="A19" s="16"/>
      <c r="B19" s="237" t="s">
        <v>12</v>
      </c>
      <c r="C19" s="17" t="s">
        <v>5</v>
      </c>
      <c r="D19" s="108">
        <v>11027</v>
      </c>
      <c r="E19" s="109">
        <v>10940</v>
      </c>
      <c r="F19" s="110">
        <v>5356</v>
      </c>
      <c r="G19" s="18">
        <v>8374.11</v>
      </c>
      <c r="H19" s="19">
        <v>6554.8559999999998</v>
      </c>
      <c r="I19" s="20">
        <v>896.65099999999995</v>
      </c>
      <c r="J19" s="137">
        <f t="shared" si="1"/>
        <v>-2652.8899999999994</v>
      </c>
      <c r="K19" s="176">
        <f t="shared" si="2"/>
        <v>-4385.1440000000002</v>
      </c>
      <c r="L19" s="180">
        <f t="shared" si="3"/>
        <v>-4459.3490000000002</v>
      </c>
      <c r="M19" s="183">
        <f t="shared" si="4"/>
        <v>0.10707418459991568</v>
      </c>
    </row>
    <row r="20" spans="1:13">
      <c r="A20" s="16"/>
      <c r="B20" s="242"/>
      <c r="C20" s="17" t="s">
        <v>6</v>
      </c>
      <c r="D20" s="108">
        <v>30</v>
      </c>
      <c r="E20" s="109">
        <v>30</v>
      </c>
      <c r="F20" s="110">
        <v>15</v>
      </c>
      <c r="G20" s="18">
        <v>24.166666666666668</v>
      </c>
      <c r="H20" s="19">
        <v>19.727272727272727</v>
      </c>
      <c r="I20" s="20">
        <f>31/12</f>
        <v>2.5833333333333335</v>
      </c>
      <c r="J20" s="137">
        <f t="shared" si="1"/>
        <v>-5.8333333333333321</v>
      </c>
      <c r="K20" s="176">
        <f t="shared" si="2"/>
        <v>-10.272727272727273</v>
      </c>
      <c r="L20" s="180">
        <f t="shared" si="3"/>
        <v>-12.416666666666666</v>
      </c>
      <c r="M20" s="183">
        <f t="shared" si="4"/>
        <v>0.10689655172413794</v>
      </c>
    </row>
    <row r="21" spans="1:13">
      <c r="A21" s="16"/>
      <c r="B21" s="237" t="s">
        <v>13</v>
      </c>
      <c r="C21" s="17" t="s">
        <v>5</v>
      </c>
      <c r="D21" s="108">
        <v>2414</v>
      </c>
      <c r="E21" s="109">
        <v>2905</v>
      </c>
      <c r="F21" s="110">
        <v>2905</v>
      </c>
      <c r="G21" s="18">
        <v>926.52499999999998</v>
      </c>
      <c r="H21" s="19">
        <v>425.52</v>
      </c>
      <c r="I21" s="20">
        <v>425.52</v>
      </c>
      <c r="J21" s="137">
        <f t="shared" si="1"/>
        <v>-1487.4749999999999</v>
      </c>
      <c r="K21" s="176">
        <f t="shared" si="2"/>
        <v>-2479.48</v>
      </c>
      <c r="L21" s="180">
        <f t="shared" si="3"/>
        <v>-2479.48</v>
      </c>
      <c r="M21" s="183">
        <f t="shared" si="4"/>
        <v>0.45926445589703463</v>
      </c>
    </row>
    <row r="22" spans="1:13">
      <c r="A22" s="16"/>
      <c r="B22" s="240"/>
      <c r="C22" s="17" t="s">
        <v>6</v>
      </c>
      <c r="D22" s="108">
        <v>4</v>
      </c>
      <c r="E22" s="109">
        <v>5</v>
      </c>
      <c r="F22" s="110">
        <v>5</v>
      </c>
      <c r="G22" s="18">
        <v>2.0833333333333335</v>
      </c>
      <c r="H22" s="19">
        <v>1</v>
      </c>
      <c r="I22" s="20">
        <f>12/12</f>
        <v>1</v>
      </c>
      <c r="J22" s="137">
        <f t="shared" si="1"/>
        <v>-1.9166666666666665</v>
      </c>
      <c r="K22" s="176">
        <f t="shared" si="2"/>
        <v>-4</v>
      </c>
      <c r="L22" s="180">
        <f t="shared" si="3"/>
        <v>-4</v>
      </c>
      <c r="M22" s="183">
        <f t="shared" si="4"/>
        <v>0.48</v>
      </c>
    </row>
    <row r="23" spans="1:13">
      <c r="A23" s="16"/>
      <c r="B23" s="237" t="s">
        <v>14</v>
      </c>
      <c r="C23" s="17" t="s">
        <v>5</v>
      </c>
      <c r="D23" s="108">
        <v>2483</v>
      </c>
      <c r="E23" s="109">
        <v>2779</v>
      </c>
      <c r="F23" s="110">
        <v>2900</v>
      </c>
      <c r="G23" s="18">
        <v>1375.9970000000001</v>
      </c>
      <c r="H23" s="19">
        <v>515.06399999999996</v>
      </c>
      <c r="I23" s="20">
        <v>734.04899999999998</v>
      </c>
      <c r="J23" s="137">
        <f t="shared" si="1"/>
        <v>-1107.0029999999999</v>
      </c>
      <c r="K23" s="176">
        <f t="shared" si="2"/>
        <v>-2263.9360000000001</v>
      </c>
      <c r="L23" s="180">
        <f t="shared" si="3"/>
        <v>-2165.951</v>
      </c>
      <c r="M23" s="183">
        <f t="shared" si="4"/>
        <v>0.53346700610539122</v>
      </c>
    </row>
    <row r="24" spans="1:13">
      <c r="A24" s="16"/>
      <c r="B24" s="238"/>
      <c r="C24" s="17" t="s">
        <v>15</v>
      </c>
      <c r="D24" s="111">
        <v>33.1</v>
      </c>
      <c r="E24" s="112">
        <v>40</v>
      </c>
      <c r="F24" s="113">
        <v>42</v>
      </c>
      <c r="G24" s="21">
        <v>18.833333333333332</v>
      </c>
      <c r="H24" s="22">
        <v>2.75</v>
      </c>
      <c r="I24" s="23">
        <f>187/12</f>
        <v>15.583333333333334</v>
      </c>
      <c r="J24" s="137">
        <f t="shared" si="1"/>
        <v>-14.266666666666669</v>
      </c>
      <c r="K24" s="176">
        <f t="shared" si="2"/>
        <v>-37.25</v>
      </c>
      <c r="L24" s="180">
        <f t="shared" si="3"/>
        <v>-26.416666666666664</v>
      </c>
      <c r="M24" s="183">
        <f t="shared" si="4"/>
        <v>0.82743362831858414</v>
      </c>
    </row>
    <row r="25" spans="1:13">
      <c r="A25" s="16"/>
      <c r="B25" s="26"/>
      <c r="C25" s="17" t="s">
        <v>6</v>
      </c>
      <c r="D25" s="108">
        <v>7</v>
      </c>
      <c r="E25" s="109">
        <v>8</v>
      </c>
      <c r="F25" s="110">
        <v>8</v>
      </c>
      <c r="G25" s="18">
        <v>4.333333333333333</v>
      </c>
      <c r="H25" s="19">
        <v>2.5</v>
      </c>
      <c r="I25" s="20">
        <f>18/12</f>
        <v>1.5</v>
      </c>
      <c r="J25" s="137">
        <f t="shared" si="1"/>
        <v>-2.666666666666667</v>
      </c>
      <c r="K25" s="176">
        <f t="shared" si="2"/>
        <v>-5.5</v>
      </c>
      <c r="L25" s="180">
        <f t="shared" si="3"/>
        <v>-6.5</v>
      </c>
      <c r="M25" s="183">
        <f t="shared" si="4"/>
        <v>0.3461538461538462</v>
      </c>
    </row>
    <row r="26" spans="1:13">
      <c r="A26" s="16"/>
      <c r="B26" s="235" t="s">
        <v>16</v>
      </c>
      <c r="C26" s="17" t="s">
        <v>5</v>
      </c>
      <c r="D26" s="108">
        <v>0</v>
      </c>
      <c r="E26" s="109">
        <v>0</v>
      </c>
      <c r="F26" s="110">
        <v>0</v>
      </c>
      <c r="G26" s="18">
        <v>0</v>
      </c>
      <c r="H26" s="19">
        <v>0</v>
      </c>
      <c r="I26" s="20">
        <v>0</v>
      </c>
      <c r="J26" s="137">
        <f t="shared" si="1"/>
        <v>0</v>
      </c>
      <c r="K26" s="176">
        <f t="shared" si="2"/>
        <v>0</v>
      </c>
      <c r="L26" s="180">
        <f t="shared" si="3"/>
        <v>0</v>
      </c>
      <c r="M26" s="183" t="str">
        <f t="shared" si="4"/>
        <v>-</v>
      </c>
    </row>
    <row r="27" spans="1:13">
      <c r="A27" s="16"/>
      <c r="B27" s="241"/>
      <c r="C27" s="17" t="s">
        <v>15</v>
      </c>
      <c r="D27" s="111">
        <v>0</v>
      </c>
      <c r="E27" s="112">
        <v>0</v>
      </c>
      <c r="F27" s="113">
        <v>0</v>
      </c>
      <c r="G27" s="21">
        <v>0</v>
      </c>
      <c r="H27" s="22">
        <v>0</v>
      </c>
      <c r="I27" s="23">
        <v>0</v>
      </c>
      <c r="J27" s="137">
        <f t="shared" si="1"/>
        <v>0</v>
      </c>
      <c r="K27" s="176">
        <f t="shared" si="2"/>
        <v>0</v>
      </c>
      <c r="L27" s="180">
        <f t="shared" si="3"/>
        <v>0</v>
      </c>
      <c r="M27" s="183" t="str">
        <f t="shared" si="4"/>
        <v>-</v>
      </c>
    </row>
    <row r="28" spans="1:13">
      <c r="A28" s="16"/>
      <c r="B28" s="24"/>
      <c r="C28" s="17" t="s">
        <v>6</v>
      </c>
      <c r="D28" s="108">
        <v>0</v>
      </c>
      <c r="E28" s="109">
        <v>0</v>
      </c>
      <c r="F28" s="110">
        <v>0</v>
      </c>
      <c r="G28" s="18">
        <v>0</v>
      </c>
      <c r="H28" s="19">
        <v>0</v>
      </c>
      <c r="I28" s="20">
        <v>0</v>
      </c>
      <c r="J28" s="137">
        <f t="shared" si="1"/>
        <v>0</v>
      </c>
      <c r="K28" s="176">
        <f t="shared" si="2"/>
        <v>0</v>
      </c>
      <c r="L28" s="180">
        <f t="shared" si="3"/>
        <v>0</v>
      </c>
      <c r="M28" s="183" t="str">
        <f t="shared" si="4"/>
        <v>-</v>
      </c>
    </row>
    <row r="29" spans="1:13">
      <c r="A29" s="16"/>
      <c r="B29" s="235" t="s">
        <v>17</v>
      </c>
      <c r="C29" s="17" t="s">
        <v>5</v>
      </c>
      <c r="D29" s="108">
        <v>0</v>
      </c>
      <c r="E29" s="109">
        <v>0</v>
      </c>
      <c r="F29" s="110">
        <v>0</v>
      </c>
      <c r="G29" s="18">
        <v>0</v>
      </c>
      <c r="H29" s="19">
        <v>0</v>
      </c>
      <c r="I29" s="20">
        <v>0</v>
      </c>
      <c r="J29" s="137">
        <f t="shared" si="1"/>
        <v>0</v>
      </c>
      <c r="K29" s="176">
        <f t="shared" si="2"/>
        <v>0</v>
      </c>
      <c r="L29" s="180">
        <f t="shared" si="3"/>
        <v>0</v>
      </c>
      <c r="M29" s="183" t="str">
        <f t="shared" si="4"/>
        <v>-</v>
      </c>
    </row>
    <row r="30" spans="1:13">
      <c r="A30" s="16"/>
      <c r="B30" s="241"/>
      <c r="C30" s="17" t="s">
        <v>15</v>
      </c>
      <c r="D30" s="111">
        <v>0</v>
      </c>
      <c r="E30" s="112">
        <v>0</v>
      </c>
      <c r="F30" s="113">
        <v>0</v>
      </c>
      <c r="G30" s="21">
        <v>0</v>
      </c>
      <c r="H30" s="22">
        <v>0</v>
      </c>
      <c r="I30" s="23">
        <v>0</v>
      </c>
      <c r="J30" s="137">
        <f t="shared" si="1"/>
        <v>0</v>
      </c>
      <c r="K30" s="176">
        <f t="shared" si="2"/>
        <v>0</v>
      </c>
      <c r="L30" s="180">
        <f t="shared" si="3"/>
        <v>0</v>
      </c>
      <c r="M30" s="183" t="str">
        <f t="shared" si="4"/>
        <v>-</v>
      </c>
    </row>
    <row r="31" spans="1:13">
      <c r="A31" s="16"/>
      <c r="B31" s="27"/>
      <c r="C31" s="17" t="s">
        <v>6</v>
      </c>
      <c r="D31" s="108">
        <v>0</v>
      </c>
      <c r="E31" s="109">
        <v>0</v>
      </c>
      <c r="F31" s="110">
        <v>0</v>
      </c>
      <c r="G31" s="18">
        <v>0</v>
      </c>
      <c r="H31" s="19">
        <v>0</v>
      </c>
      <c r="I31" s="20">
        <v>0</v>
      </c>
      <c r="J31" s="137">
        <f t="shared" si="1"/>
        <v>0</v>
      </c>
      <c r="K31" s="176">
        <f t="shared" si="2"/>
        <v>0</v>
      </c>
      <c r="L31" s="180">
        <f t="shared" si="3"/>
        <v>0</v>
      </c>
      <c r="M31" s="183" t="str">
        <f t="shared" si="4"/>
        <v>-</v>
      </c>
    </row>
    <row r="32" spans="1:13">
      <c r="A32" s="16"/>
      <c r="B32" s="237" t="s">
        <v>18</v>
      </c>
      <c r="C32" s="17" t="s">
        <v>5</v>
      </c>
      <c r="D32" s="108">
        <v>625</v>
      </c>
      <c r="E32" s="109">
        <v>734</v>
      </c>
      <c r="F32" s="110">
        <v>794</v>
      </c>
      <c r="G32" s="18">
        <v>934.12</v>
      </c>
      <c r="H32" s="19">
        <v>1219.5119999999999</v>
      </c>
      <c r="I32" s="20">
        <v>1151.9100000000001</v>
      </c>
      <c r="J32" s="137">
        <f t="shared" si="1"/>
        <v>309.12</v>
      </c>
      <c r="K32" s="176">
        <f t="shared" si="2"/>
        <v>485.51199999999994</v>
      </c>
      <c r="L32" s="180">
        <f t="shared" si="3"/>
        <v>357.91000000000008</v>
      </c>
      <c r="M32" s="183">
        <f t="shared" si="4"/>
        <v>1.233149916498951</v>
      </c>
    </row>
    <row r="33" spans="1:13">
      <c r="A33" s="16"/>
      <c r="B33" s="240"/>
      <c r="C33" s="17" t="s">
        <v>6</v>
      </c>
      <c r="D33" s="108">
        <v>10</v>
      </c>
      <c r="E33" s="109">
        <v>12</v>
      </c>
      <c r="F33" s="110">
        <v>12.673218029350105</v>
      </c>
      <c r="G33" s="18">
        <v>9.9166666666666661</v>
      </c>
      <c r="H33" s="19">
        <v>9.9166666666666661</v>
      </c>
      <c r="I33" s="20">
        <f>116/12</f>
        <v>9.6666666666666661</v>
      </c>
      <c r="J33" s="137">
        <f t="shared" si="1"/>
        <v>-8.3333333333333925E-2</v>
      </c>
      <c r="K33" s="176">
        <f t="shared" si="2"/>
        <v>-2.0833333333333339</v>
      </c>
      <c r="L33" s="180">
        <f t="shared" si="3"/>
        <v>-3.0065513626834388</v>
      </c>
      <c r="M33" s="183">
        <f t="shared" si="4"/>
        <v>0.97478991596638653</v>
      </c>
    </row>
    <row r="34" spans="1:13">
      <c r="A34" s="16"/>
      <c r="B34" s="237" t="s">
        <v>19</v>
      </c>
      <c r="C34" s="17" t="s">
        <v>5</v>
      </c>
      <c r="D34" s="108">
        <v>67</v>
      </c>
      <c r="E34" s="109">
        <v>67</v>
      </c>
      <c r="F34" s="110">
        <v>67</v>
      </c>
      <c r="G34" s="18">
        <v>0</v>
      </c>
      <c r="H34" s="19">
        <v>40.049999999999997</v>
      </c>
      <c r="I34" s="20">
        <v>42.3</v>
      </c>
      <c r="J34" s="137">
        <f t="shared" si="1"/>
        <v>-67</v>
      </c>
      <c r="K34" s="176">
        <f t="shared" si="2"/>
        <v>-26.950000000000003</v>
      </c>
      <c r="L34" s="180">
        <f t="shared" si="3"/>
        <v>-24.700000000000003</v>
      </c>
      <c r="M34" s="183" t="str">
        <f t="shared" si="4"/>
        <v>-</v>
      </c>
    </row>
    <row r="35" spans="1:13">
      <c r="A35" s="16"/>
      <c r="B35" s="240"/>
      <c r="C35" s="17" t="s">
        <v>6</v>
      </c>
      <c r="D35" s="108">
        <v>6</v>
      </c>
      <c r="E35" s="109">
        <v>6</v>
      </c>
      <c r="F35" s="110">
        <v>6</v>
      </c>
      <c r="G35" s="18">
        <v>0</v>
      </c>
      <c r="H35" s="19">
        <v>0.25</v>
      </c>
      <c r="I35" s="20">
        <f>3/12</f>
        <v>0.25</v>
      </c>
      <c r="J35" s="137">
        <f t="shared" si="1"/>
        <v>-6</v>
      </c>
      <c r="K35" s="176">
        <f t="shared" si="2"/>
        <v>-5.75</v>
      </c>
      <c r="L35" s="180">
        <f t="shared" si="3"/>
        <v>-5.75</v>
      </c>
      <c r="M35" s="183" t="str">
        <f t="shared" si="4"/>
        <v>-</v>
      </c>
    </row>
    <row r="36" spans="1:13">
      <c r="A36" s="16"/>
      <c r="B36" s="28" t="s">
        <v>20</v>
      </c>
      <c r="C36" s="17" t="s">
        <v>5</v>
      </c>
      <c r="D36" s="108">
        <v>391</v>
      </c>
      <c r="E36" s="109">
        <v>391</v>
      </c>
      <c r="F36" s="110">
        <v>391</v>
      </c>
      <c r="G36" s="18">
        <v>178.05</v>
      </c>
      <c r="H36" s="19">
        <v>326.77199999999999</v>
      </c>
      <c r="I36" s="20">
        <v>180</v>
      </c>
      <c r="J36" s="137">
        <f t="shared" si="1"/>
        <v>-212.95</v>
      </c>
      <c r="K36" s="176">
        <f t="shared" si="2"/>
        <v>-64.228000000000009</v>
      </c>
      <c r="L36" s="180">
        <f t="shared" si="3"/>
        <v>-211</v>
      </c>
      <c r="M36" s="183">
        <f t="shared" si="4"/>
        <v>1.0109519797809603</v>
      </c>
    </row>
    <row r="37" spans="1:13">
      <c r="A37" s="16"/>
      <c r="B37" s="29"/>
      <c r="C37" s="17" t="s">
        <v>6</v>
      </c>
      <c r="D37" s="108">
        <v>4</v>
      </c>
      <c r="E37" s="109">
        <v>4</v>
      </c>
      <c r="F37" s="110">
        <v>4</v>
      </c>
      <c r="G37" s="18">
        <v>8.3333333333333329E-2</v>
      </c>
      <c r="H37" s="19">
        <v>0.33333333333333331</v>
      </c>
      <c r="I37" s="20">
        <f>1/12</f>
        <v>8.3333333333333329E-2</v>
      </c>
      <c r="J37" s="137">
        <f t="shared" si="1"/>
        <v>-3.9166666666666665</v>
      </c>
      <c r="K37" s="176">
        <f t="shared" si="2"/>
        <v>-3.6666666666666665</v>
      </c>
      <c r="L37" s="180">
        <f t="shared" si="3"/>
        <v>-3.9166666666666665</v>
      </c>
      <c r="M37" s="183">
        <f t="shared" si="4"/>
        <v>1</v>
      </c>
    </row>
    <row r="38" spans="1:13">
      <c r="A38" s="16"/>
      <c r="B38" s="235" t="s">
        <v>21</v>
      </c>
      <c r="C38" s="17" t="s">
        <v>5</v>
      </c>
      <c r="D38" s="108">
        <v>0</v>
      </c>
      <c r="E38" s="109">
        <v>0</v>
      </c>
      <c r="F38" s="110">
        <v>0</v>
      </c>
      <c r="G38" s="18">
        <v>0</v>
      </c>
      <c r="H38" s="19">
        <v>0</v>
      </c>
      <c r="I38" s="20">
        <v>0</v>
      </c>
      <c r="J38" s="137">
        <f t="shared" si="1"/>
        <v>0</v>
      </c>
      <c r="K38" s="176">
        <f t="shared" si="2"/>
        <v>0</v>
      </c>
      <c r="L38" s="180">
        <f t="shared" si="3"/>
        <v>0</v>
      </c>
      <c r="M38" s="183" t="str">
        <f t="shared" si="4"/>
        <v>-</v>
      </c>
    </row>
    <row r="39" spans="1:13" ht="14.25" thickBot="1">
      <c r="A39" s="16"/>
      <c r="B39" s="239"/>
      <c r="C39" s="17" t="s">
        <v>6</v>
      </c>
      <c r="D39" s="108">
        <v>0</v>
      </c>
      <c r="E39" s="109">
        <v>0</v>
      </c>
      <c r="F39" s="110">
        <v>0</v>
      </c>
      <c r="G39" s="18">
        <v>0</v>
      </c>
      <c r="H39" s="19">
        <v>0</v>
      </c>
      <c r="I39" s="20">
        <v>0</v>
      </c>
      <c r="J39" s="137">
        <f t="shared" si="1"/>
        <v>0</v>
      </c>
      <c r="K39" s="176">
        <f t="shared" si="2"/>
        <v>0</v>
      </c>
      <c r="L39" s="180">
        <f t="shared" si="3"/>
        <v>0</v>
      </c>
      <c r="M39" s="184" t="str">
        <f t="shared" si="4"/>
        <v>-</v>
      </c>
    </row>
    <row r="40" spans="1:13">
      <c r="A40" s="31" t="s">
        <v>22</v>
      </c>
      <c r="B40" s="32"/>
      <c r="C40" s="33"/>
      <c r="D40" s="34"/>
      <c r="E40" s="35"/>
      <c r="F40" s="36"/>
      <c r="G40" s="34"/>
      <c r="H40" s="35"/>
      <c r="I40" s="36"/>
      <c r="J40" s="138"/>
      <c r="K40" s="139"/>
      <c r="L40" s="181"/>
      <c r="M40" s="188" t="str">
        <f t="shared" si="4"/>
        <v>-</v>
      </c>
    </row>
    <row r="41" spans="1:13">
      <c r="A41" s="37"/>
      <c r="B41" s="237" t="s">
        <v>23</v>
      </c>
      <c r="C41" s="17" t="s">
        <v>5</v>
      </c>
      <c r="D41" s="108">
        <v>0</v>
      </c>
      <c r="E41" s="109">
        <v>0</v>
      </c>
      <c r="F41" s="110">
        <v>0</v>
      </c>
      <c r="G41" s="18">
        <v>0</v>
      </c>
      <c r="H41" s="19">
        <v>0</v>
      </c>
      <c r="I41" s="20">
        <v>0</v>
      </c>
      <c r="J41" s="137">
        <f t="shared" ref="J41" si="5">G41-D41</f>
        <v>0</v>
      </c>
      <c r="K41" s="176">
        <f t="shared" ref="K41" si="6">H41-E41</f>
        <v>0</v>
      </c>
      <c r="L41" s="180">
        <f t="shared" ref="L41" si="7">I41-F41</f>
        <v>0</v>
      </c>
      <c r="M41" s="199" t="str">
        <f t="shared" si="4"/>
        <v>-</v>
      </c>
    </row>
    <row r="42" spans="1:13">
      <c r="A42" s="38"/>
      <c r="B42" s="238"/>
      <c r="C42" s="17" t="s">
        <v>8</v>
      </c>
      <c r="D42" s="111">
        <v>0</v>
      </c>
      <c r="E42" s="112">
        <v>0</v>
      </c>
      <c r="F42" s="113">
        <v>0</v>
      </c>
      <c r="G42" s="21">
        <v>0</v>
      </c>
      <c r="H42" s="22">
        <v>0</v>
      </c>
      <c r="I42" s="23">
        <v>0</v>
      </c>
      <c r="J42" s="137">
        <f t="shared" ref="J42:J49" si="8">G42-D42</f>
        <v>0</v>
      </c>
      <c r="K42" s="176">
        <f t="shared" ref="K42:K50" si="9">H42-E42</f>
        <v>0</v>
      </c>
      <c r="L42" s="180">
        <f t="shared" ref="L42:L50" si="10">I42-F42</f>
        <v>0</v>
      </c>
      <c r="M42" s="183" t="str">
        <f t="shared" si="4"/>
        <v>-</v>
      </c>
    </row>
    <row r="43" spans="1:13">
      <c r="A43" s="38"/>
      <c r="B43" s="39"/>
      <c r="C43" s="17" t="s">
        <v>6</v>
      </c>
      <c r="D43" s="108">
        <v>0</v>
      </c>
      <c r="E43" s="109">
        <v>0</v>
      </c>
      <c r="F43" s="110">
        <v>0</v>
      </c>
      <c r="G43" s="18">
        <v>0</v>
      </c>
      <c r="H43" s="19">
        <v>0</v>
      </c>
      <c r="I43" s="20">
        <v>0</v>
      </c>
      <c r="J43" s="137">
        <f t="shared" si="8"/>
        <v>0</v>
      </c>
      <c r="K43" s="176">
        <f t="shared" si="9"/>
        <v>0</v>
      </c>
      <c r="L43" s="180">
        <f t="shared" si="10"/>
        <v>0</v>
      </c>
      <c r="M43" s="183" t="str">
        <f t="shared" si="4"/>
        <v>-</v>
      </c>
    </row>
    <row r="44" spans="1:13">
      <c r="A44" s="37"/>
      <c r="B44" s="237" t="s">
        <v>24</v>
      </c>
      <c r="C44" s="17" t="s">
        <v>5</v>
      </c>
      <c r="D44" s="108">
        <v>0</v>
      </c>
      <c r="E44" s="109">
        <v>0</v>
      </c>
      <c r="F44" s="110">
        <v>0</v>
      </c>
      <c r="G44" s="18">
        <v>0</v>
      </c>
      <c r="H44" s="19">
        <v>0</v>
      </c>
      <c r="I44" s="20">
        <v>0</v>
      </c>
      <c r="J44" s="137">
        <f t="shared" si="8"/>
        <v>0</v>
      </c>
      <c r="K44" s="176">
        <f t="shared" si="9"/>
        <v>0</v>
      </c>
      <c r="L44" s="180">
        <f t="shared" si="10"/>
        <v>0</v>
      </c>
      <c r="M44" s="183" t="str">
        <f t="shared" si="4"/>
        <v>-</v>
      </c>
    </row>
    <row r="45" spans="1:13">
      <c r="A45" s="38"/>
      <c r="B45" s="240"/>
      <c r="C45" s="17" t="s">
        <v>6</v>
      </c>
      <c r="D45" s="108">
        <v>0</v>
      </c>
      <c r="E45" s="109">
        <v>0</v>
      </c>
      <c r="F45" s="110">
        <v>0</v>
      </c>
      <c r="G45" s="18">
        <v>0</v>
      </c>
      <c r="H45" s="19">
        <v>0</v>
      </c>
      <c r="I45" s="20">
        <v>0</v>
      </c>
      <c r="J45" s="137">
        <f t="shared" si="8"/>
        <v>0</v>
      </c>
      <c r="K45" s="176">
        <f t="shared" si="9"/>
        <v>0</v>
      </c>
      <c r="L45" s="180">
        <f t="shared" si="10"/>
        <v>0</v>
      </c>
      <c r="M45" s="183" t="str">
        <f t="shared" si="4"/>
        <v>-</v>
      </c>
    </row>
    <row r="46" spans="1:13">
      <c r="A46" s="16"/>
      <c r="B46" s="235" t="s">
        <v>25</v>
      </c>
      <c r="C46" s="17" t="s">
        <v>5</v>
      </c>
      <c r="D46" s="108">
        <v>0</v>
      </c>
      <c r="E46" s="109">
        <v>0</v>
      </c>
      <c r="F46" s="110">
        <v>0</v>
      </c>
      <c r="G46" s="18">
        <v>0</v>
      </c>
      <c r="H46" s="19">
        <v>0</v>
      </c>
      <c r="I46" s="20">
        <v>0</v>
      </c>
      <c r="J46" s="137">
        <f t="shared" si="8"/>
        <v>0</v>
      </c>
      <c r="K46" s="176">
        <f t="shared" si="9"/>
        <v>0</v>
      </c>
      <c r="L46" s="180">
        <f t="shared" si="10"/>
        <v>0</v>
      </c>
      <c r="M46" s="183" t="str">
        <f t="shared" si="4"/>
        <v>-</v>
      </c>
    </row>
    <row r="47" spans="1:13" ht="14.25" thickBot="1">
      <c r="A47" s="38"/>
      <c r="B47" s="241"/>
      <c r="C47" s="17" t="s">
        <v>6</v>
      </c>
      <c r="D47" s="114">
        <v>0</v>
      </c>
      <c r="E47" s="115">
        <v>0</v>
      </c>
      <c r="F47" s="116">
        <v>0</v>
      </c>
      <c r="G47" s="40">
        <v>0</v>
      </c>
      <c r="H47" s="30">
        <v>0</v>
      </c>
      <c r="I47" s="41">
        <v>0</v>
      </c>
      <c r="J47" s="140">
        <f t="shared" si="8"/>
        <v>0</v>
      </c>
      <c r="K47" s="177">
        <f t="shared" si="9"/>
        <v>0</v>
      </c>
      <c r="L47" s="182">
        <f t="shared" si="10"/>
        <v>0</v>
      </c>
      <c r="M47" s="184" t="str">
        <f t="shared" si="4"/>
        <v>-</v>
      </c>
    </row>
    <row r="48" spans="1:13">
      <c r="A48" s="42" t="s">
        <v>26</v>
      </c>
      <c r="B48" s="43"/>
      <c r="C48" s="44" t="s">
        <v>5</v>
      </c>
      <c r="D48" s="117">
        <v>1940</v>
      </c>
      <c r="E48" s="118">
        <v>1857</v>
      </c>
      <c r="F48" s="119">
        <v>1772</v>
      </c>
      <c r="G48" s="45">
        <v>1708.2270000000001</v>
      </c>
      <c r="H48" s="46">
        <v>1468.317</v>
      </c>
      <c r="I48" s="47">
        <v>669.1</v>
      </c>
      <c r="J48" s="226">
        <f t="shared" si="8"/>
        <v>-231.77299999999991</v>
      </c>
      <c r="K48" s="227">
        <f t="shared" si="9"/>
        <v>-388.68299999999999</v>
      </c>
      <c r="L48" s="228">
        <f t="shared" si="10"/>
        <v>-1102.9000000000001</v>
      </c>
      <c r="M48" s="188">
        <f t="shared" si="4"/>
        <v>0.39169267316346129</v>
      </c>
    </row>
    <row r="49" spans="1:16" ht="14.25" thickBot="1">
      <c r="A49" s="49"/>
      <c r="B49" s="50"/>
      <c r="C49" s="51" t="s">
        <v>6</v>
      </c>
      <c r="D49" s="120">
        <v>39</v>
      </c>
      <c r="E49" s="121">
        <v>37</v>
      </c>
      <c r="F49" s="122">
        <v>35</v>
      </c>
      <c r="G49" s="52">
        <v>32.75</v>
      </c>
      <c r="H49" s="53">
        <v>27.5</v>
      </c>
      <c r="I49" s="54">
        <f>154/12</f>
        <v>12.833333333333334</v>
      </c>
      <c r="J49" s="140">
        <f t="shared" si="8"/>
        <v>-6.25</v>
      </c>
      <c r="K49" s="177">
        <f t="shared" si="9"/>
        <v>-9.5</v>
      </c>
      <c r="L49" s="182">
        <f t="shared" si="10"/>
        <v>-22.166666666666664</v>
      </c>
      <c r="M49" s="184">
        <f t="shared" si="4"/>
        <v>0.39185750636132316</v>
      </c>
    </row>
    <row r="50" spans="1:16" ht="14.25" thickBot="1">
      <c r="A50" s="55" t="s">
        <v>27</v>
      </c>
      <c r="B50" s="3"/>
      <c r="C50" s="56" t="s">
        <v>5</v>
      </c>
      <c r="D50" s="57">
        <f>IF(ISERROR(SUM(D6,D8,D11,D14,D17,D19,D21,D23,D26,D29,D32,D34,D36,D38,D41,D44,D46,D48)),0,(SUM(D6,D8,D11,D14,D17,D19,D21,D23,D26,D29,D32,D34,D36,D38,D41,D44,D46,D48)))</f>
        <v>21156</v>
      </c>
      <c r="E50" s="58">
        <f t="shared" ref="E50:F50" si="11">IF(ISERROR(SUM(E6,E8,E11,E14,E17,E19,E21,E23,E26,E29,E32,E34,E36,E38,E41,E44,E46,E48)),0,(SUM(E6,E8,E11,E14,E17,E19,E21,E23,E26,E29,E32,E34,E36,E38,E41,E44,E46,E48)))</f>
        <v>21926</v>
      </c>
      <c r="F50" s="59">
        <f t="shared" si="11"/>
        <v>15157</v>
      </c>
      <c r="G50" s="57">
        <f t="shared" ref="G50:I50" si="12">IF(ISERROR(SUM(G6,G8,G11,G14,G17,G19,G21,G23,G26,G29,G32,G34,G36,G38,G41,G44,G46,G48)),0,(SUM(G6,G8,G11,G14,G17,G19,G21,G23,G26,G29,G32,G34,G36,G38,G41,G44,G46,G48)))</f>
        <v>14718.642</v>
      </c>
      <c r="H50" s="58">
        <f t="shared" si="12"/>
        <v>11585.421000000002</v>
      </c>
      <c r="I50" s="58">
        <f t="shared" si="12"/>
        <v>4208.34</v>
      </c>
      <c r="J50" s="141">
        <f>G50-D50</f>
        <v>-6437.3580000000002</v>
      </c>
      <c r="K50" s="175">
        <f t="shared" si="9"/>
        <v>-10340.578999999998</v>
      </c>
      <c r="L50" s="172">
        <f t="shared" si="10"/>
        <v>-10948.66</v>
      </c>
      <c r="M50" s="219">
        <f t="shared" si="4"/>
        <v>0.28591904062888412</v>
      </c>
    </row>
    <row r="51" spans="1:16" s="156" customFormat="1">
      <c r="A51" s="156" t="s">
        <v>28</v>
      </c>
      <c r="B51" s="160"/>
      <c r="C51" s="161"/>
      <c r="D51" s="162"/>
      <c r="E51" s="162"/>
      <c r="F51" s="162"/>
      <c r="G51" s="162"/>
      <c r="H51" s="162"/>
      <c r="I51" s="162"/>
      <c r="J51" s="163"/>
      <c r="K51" s="163"/>
      <c r="L51" s="163"/>
      <c r="M51" s="243"/>
      <c r="N51"/>
      <c r="O51"/>
      <c r="P51"/>
    </row>
    <row r="52" spans="1:16" s="156" customFormat="1">
      <c r="A52" s="164"/>
      <c r="B52" s="160"/>
      <c r="C52" s="161"/>
      <c r="D52" s="162"/>
      <c r="E52" s="162"/>
      <c r="F52" s="162"/>
      <c r="G52" s="162"/>
      <c r="H52" s="162"/>
      <c r="I52" s="162"/>
      <c r="J52" s="163"/>
      <c r="K52" s="163"/>
      <c r="L52" s="163"/>
      <c r="M52" s="243"/>
      <c r="N52"/>
      <c r="O52"/>
      <c r="P52"/>
    </row>
    <row r="53" spans="1:16" s="156" customFormat="1">
      <c r="A53" s="165" t="s">
        <v>68</v>
      </c>
      <c r="B53" s="166"/>
      <c r="C53" s="167"/>
      <c r="J53" s="157"/>
      <c r="K53" s="157"/>
      <c r="L53" s="157"/>
      <c r="M53" s="243"/>
      <c r="N53"/>
      <c r="O53"/>
      <c r="P53"/>
    </row>
    <row r="54" spans="1:16" s="156" customFormat="1" ht="14.25" thickBot="1">
      <c r="A54" s="168"/>
      <c r="B54" s="166"/>
      <c r="C54" s="167"/>
      <c r="D54" s="156" t="s">
        <v>65</v>
      </c>
      <c r="G54" s="156" t="s">
        <v>66</v>
      </c>
      <c r="J54" s="157" t="s">
        <v>69</v>
      </c>
      <c r="K54" s="157"/>
      <c r="L54" s="157"/>
      <c r="M54" s="244" t="s">
        <v>70</v>
      </c>
      <c r="N54"/>
      <c r="O54"/>
      <c r="P54"/>
    </row>
    <row r="55" spans="1:16" ht="14.25" thickBot="1">
      <c r="A55" s="2"/>
      <c r="B55" s="3"/>
      <c r="C55" s="4"/>
      <c r="D55" s="5" t="s">
        <v>0</v>
      </c>
      <c r="E55" s="6" t="s">
        <v>1</v>
      </c>
      <c r="F55" s="7" t="s">
        <v>2</v>
      </c>
      <c r="G55" s="5" t="s">
        <v>0</v>
      </c>
      <c r="H55" s="6" t="s">
        <v>1</v>
      </c>
      <c r="I55" s="7" t="s">
        <v>2</v>
      </c>
      <c r="J55" s="133" t="s">
        <v>0</v>
      </c>
      <c r="K55" s="134" t="s">
        <v>1</v>
      </c>
      <c r="L55" s="178" t="s">
        <v>2</v>
      </c>
      <c r="M55" s="186" t="s">
        <v>71</v>
      </c>
    </row>
    <row r="56" spans="1:16">
      <c r="A56" s="61" t="s">
        <v>29</v>
      </c>
      <c r="B56" s="32"/>
      <c r="C56" s="62"/>
      <c r="D56" s="63"/>
      <c r="E56" s="15"/>
      <c r="F56" s="64"/>
      <c r="G56" s="63"/>
      <c r="H56" s="15"/>
      <c r="I56" s="64"/>
      <c r="J56" s="142"/>
      <c r="K56" s="143"/>
      <c r="L56" s="189"/>
      <c r="M56" s="199" t="str">
        <f t="shared" si="4"/>
        <v>-</v>
      </c>
    </row>
    <row r="57" spans="1:16">
      <c r="A57" s="16"/>
      <c r="B57" s="237" t="s">
        <v>30</v>
      </c>
      <c r="C57" s="17" t="s">
        <v>5</v>
      </c>
      <c r="D57" s="123">
        <v>15432</v>
      </c>
      <c r="E57" s="124">
        <v>16694</v>
      </c>
      <c r="F57" s="125">
        <v>17880</v>
      </c>
      <c r="G57" s="65">
        <v>15857.697</v>
      </c>
      <c r="H57" s="25">
        <v>10980.132</v>
      </c>
      <c r="I57" s="66">
        <v>14455.442999999999</v>
      </c>
      <c r="J57" s="144">
        <f>G57-D57</f>
        <v>425.69700000000012</v>
      </c>
      <c r="K57" s="173">
        <f t="shared" ref="K57:L57" si="13">H57-E57</f>
        <v>-5713.8680000000004</v>
      </c>
      <c r="L57" s="190">
        <f t="shared" si="13"/>
        <v>-3424.5570000000007</v>
      </c>
      <c r="M57" s="183">
        <f t="shared" si="4"/>
        <v>0.9115726577446901</v>
      </c>
    </row>
    <row r="58" spans="1:16">
      <c r="A58" s="16"/>
      <c r="B58" s="238"/>
      <c r="C58" s="17" t="s">
        <v>8</v>
      </c>
      <c r="D58" s="111">
        <v>471.4</v>
      </c>
      <c r="E58" s="112">
        <v>502.9</v>
      </c>
      <c r="F58" s="126">
        <v>537.6</v>
      </c>
      <c r="G58" s="21">
        <v>518.75</v>
      </c>
      <c r="H58" s="22">
        <v>371.66666666666669</v>
      </c>
      <c r="I58" s="67">
        <f>5504/12</f>
        <v>458.66666666666669</v>
      </c>
      <c r="J58" s="144">
        <f t="shared" ref="J58:J114" si="14">G58-D58</f>
        <v>47.350000000000023</v>
      </c>
      <c r="K58" s="173">
        <f t="shared" ref="K58:K114" si="15">H58-E58</f>
        <v>-131.23333333333329</v>
      </c>
      <c r="L58" s="190">
        <f t="shared" ref="L58:L114" si="16">I58-F58</f>
        <v>-78.933333333333337</v>
      </c>
      <c r="M58" s="183">
        <f t="shared" si="4"/>
        <v>0.88417670682730931</v>
      </c>
    </row>
    <row r="59" spans="1:16">
      <c r="A59" s="16"/>
      <c r="B59" s="24"/>
      <c r="C59" s="17" t="s">
        <v>6</v>
      </c>
      <c r="D59" s="108">
        <v>24</v>
      </c>
      <c r="E59" s="109">
        <v>25</v>
      </c>
      <c r="F59" s="127">
        <v>27</v>
      </c>
      <c r="G59" s="18">
        <v>31.166666666666668</v>
      </c>
      <c r="H59" s="19">
        <v>26.583333333333332</v>
      </c>
      <c r="I59" s="68">
        <f>359/12</f>
        <v>29.916666666666668</v>
      </c>
      <c r="J59" s="144">
        <f t="shared" si="14"/>
        <v>7.1666666666666679</v>
      </c>
      <c r="K59" s="173">
        <f t="shared" si="15"/>
        <v>1.5833333333333321</v>
      </c>
      <c r="L59" s="190">
        <f t="shared" si="16"/>
        <v>2.9166666666666679</v>
      </c>
      <c r="M59" s="183">
        <f t="shared" si="4"/>
        <v>0.9598930481283422</v>
      </c>
    </row>
    <row r="60" spans="1:16">
      <c r="A60" s="16"/>
      <c r="B60" s="237" t="s">
        <v>31</v>
      </c>
      <c r="C60" s="17" t="s">
        <v>5</v>
      </c>
      <c r="D60" s="123">
        <v>507</v>
      </c>
      <c r="E60" s="124">
        <v>511</v>
      </c>
      <c r="F60" s="125">
        <v>593</v>
      </c>
      <c r="G60" s="65">
        <v>0</v>
      </c>
      <c r="H60" s="25">
        <v>209.352</v>
      </c>
      <c r="I60" s="66">
        <v>0</v>
      </c>
      <c r="J60" s="144">
        <f t="shared" si="14"/>
        <v>-507</v>
      </c>
      <c r="K60" s="173">
        <f t="shared" si="15"/>
        <v>-301.64800000000002</v>
      </c>
      <c r="L60" s="190">
        <f t="shared" si="16"/>
        <v>-593</v>
      </c>
      <c r="M60" s="183" t="str">
        <f t="shared" si="4"/>
        <v>-</v>
      </c>
    </row>
    <row r="61" spans="1:16">
      <c r="A61" s="16"/>
      <c r="B61" s="238"/>
      <c r="C61" s="17" t="s">
        <v>8</v>
      </c>
      <c r="D61" s="123">
        <v>3.7</v>
      </c>
      <c r="E61" s="124">
        <v>3.7</v>
      </c>
      <c r="F61" s="125">
        <v>4.3</v>
      </c>
      <c r="G61" s="220">
        <v>0</v>
      </c>
      <c r="H61" s="221">
        <v>1.4166666666666667</v>
      </c>
      <c r="I61" s="222">
        <v>0</v>
      </c>
      <c r="J61" s="144">
        <f t="shared" si="14"/>
        <v>-3.7</v>
      </c>
      <c r="K61" s="173">
        <f t="shared" si="15"/>
        <v>-2.2833333333333332</v>
      </c>
      <c r="L61" s="190">
        <f t="shared" si="16"/>
        <v>-4.3</v>
      </c>
      <c r="M61" s="183" t="str">
        <f t="shared" si="4"/>
        <v>-</v>
      </c>
    </row>
    <row r="62" spans="1:16">
      <c r="A62" s="16"/>
      <c r="B62" s="24"/>
      <c r="C62" s="17" t="s">
        <v>6</v>
      </c>
      <c r="D62" s="108">
        <v>1</v>
      </c>
      <c r="E62" s="109">
        <v>1</v>
      </c>
      <c r="F62" s="127">
        <v>1</v>
      </c>
      <c r="G62" s="18">
        <v>0</v>
      </c>
      <c r="H62" s="19">
        <v>0.5</v>
      </c>
      <c r="I62" s="68">
        <v>0</v>
      </c>
      <c r="J62" s="144">
        <f t="shared" si="14"/>
        <v>-1</v>
      </c>
      <c r="K62" s="173">
        <f t="shared" si="15"/>
        <v>-0.5</v>
      </c>
      <c r="L62" s="190">
        <f t="shared" si="16"/>
        <v>-1</v>
      </c>
      <c r="M62" s="183" t="str">
        <f t="shared" si="4"/>
        <v>-</v>
      </c>
    </row>
    <row r="63" spans="1:16">
      <c r="A63" s="16"/>
      <c r="B63" s="237" t="s">
        <v>32</v>
      </c>
      <c r="C63" s="17" t="s">
        <v>5</v>
      </c>
      <c r="D63" s="123">
        <v>1632</v>
      </c>
      <c r="E63" s="124">
        <v>1804</v>
      </c>
      <c r="F63" s="125">
        <v>2182</v>
      </c>
      <c r="G63" s="65">
        <v>1487.828</v>
      </c>
      <c r="H63" s="25">
        <v>716.37900000000002</v>
      </c>
      <c r="I63" s="66">
        <v>1857.415</v>
      </c>
      <c r="J63" s="144">
        <f t="shared" si="14"/>
        <v>-144.17200000000003</v>
      </c>
      <c r="K63" s="173">
        <f t="shared" si="15"/>
        <v>-1087.6210000000001</v>
      </c>
      <c r="L63" s="190">
        <f t="shared" si="16"/>
        <v>-324.58500000000004</v>
      </c>
      <c r="M63" s="183">
        <f t="shared" si="4"/>
        <v>1.2484070739359656</v>
      </c>
    </row>
    <row r="64" spans="1:16">
      <c r="A64" s="16"/>
      <c r="B64" s="238"/>
      <c r="C64" s="17" t="s">
        <v>8</v>
      </c>
      <c r="D64" s="111">
        <v>50.1</v>
      </c>
      <c r="E64" s="112">
        <v>53.5</v>
      </c>
      <c r="F64" s="126">
        <v>62.8</v>
      </c>
      <c r="G64" s="21">
        <v>24.833333333333332</v>
      </c>
      <c r="H64" s="22">
        <v>17.833333333333332</v>
      </c>
      <c r="I64" s="67">
        <f>521/12</f>
        <v>43.416666666666664</v>
      </c>
      <c r="J64" s="144">
        <f t="shared" si="14"/>
        <v>-25.266666666666669</v>
      </c>
      <c r="K64" s="173">
        <f t="shared" si="15"/>
        <v>-35.666666666666671</v>
      </c>
      <c r="L64" s="190">
        <f t="shared" si="16"/>
        <v>-19.383333333333333</v>
      </c>
      <c r="M64" s="183">
        <f t="shared" si="4"/>
        <v>1.7483221476510067</v>
      </c>
    </row>
    <row r="65" spans="1:13">
      <c r="A65" s="16"/>
      <c r="B65" s="24"/>
      <c r="C65" s="17" t="s">
        <v>6</v>
      </c>
      <c r="D65" s="108">
        <v>4</v>
      </c>
      <c r="E65" s="109">
        <v>4</v>
      </c>
      <c r="F65" s="127">
        <v>5</v>
      </c>
      <c r="G65" s="18">
        <v>2.8333333333333335</v>
      </c>
      <c r="H65" s="19">
        <v>2.5</v>
      </c>
      <c r="I65" s="68">
        <f>52/12</f>
        <v>4.333333333333333</v>
      </c>
      <c r="J65" s="144">
        <f t="shared" si="14"/>
        <v>-1.1666666666666665</v>
      </c>
      <c r="K65" s="173">
        <f t="shared" si="15"/>
        <v>-1.5</v>
      </c>
      <c r="L65" s="190">
        <f t="shared" si="16"/>
        <v>-0.66666666666666696</v>
      </c>
      <c r="M65" s="183">
        <f t="shared" si="4"/>
        <v>1.5294117647058822</v>
      </c>
    </row>
    <row r="66" spans="1:13">
      <c r="A66" s="16"/>
      <c r="B66" s="237" t="s">
        <v>33</v>
      </c>
      <c r="C66" s="17" t="s">
        <v>5</v>
      </c>
      <c r="D66" s="123">
        <v>0</v>
      </c>
      <c r="E66" s="124">
        <v>0</v>
      </c>
      <c r="F66" s="125">
        <v>0</v>
      </c>
      <c r="G66" s="65">
        <v>0</v>
      </c>
      <c r="H66" s="25">
        <v>0</v>
      </c>
      <c r="I66" s="66">
        <v>60.521000000000001</v>
      </c>
      <c r="J66" s="144">
        <f t="shared" si="14"/>
        <v>0</v>
      </c>
      <c r="K66" s="173">
        <f t="shared" si="15"/>
        <v>0</v>
      </c>
      <c r="L66" s="190">
        <f t="shared" si="16"/>
        <v>60.521000000000001</v>
      </c>
      <c r="M66" s="183" t="str">
        <f t="shared" si="4"/>
        <v>-</v>
      </c>
    </row>
    <row r="67" spans="1:13">
      <c r="A67" s="16"/>
      <c r="B67" s="238"/>
      <c r="C67" s="17" t="s">
        <v>8</v>
      </c>
      <c r="D67" s="111">
        <v>0</v>
      </c>
      <c r="E67" s="112">
        <v>0</v>
      </c>
      <c r="F67" s="126">
        <v>0</v>
      </c>
      <c r="G67" s="21">
        <v>0</v>
      </c>
      <c r="H67" s="22">
        <v>0</v>
      </c>
      <c r="I67" s="67">
        <f>20/12</f>
        <v>1.6666666666666667</v>
      </c>
      <c r="J67" s="144">
        <f t="shared" si="14"/>
        <v>0</v>
      </c>
      <c r="K67" s="173">
        <f t="shared" si="15"/>
        <v>0</v>
      </c>
      <c r="L67" s="190">
        <f t="shared" si="16"/>
        <v>1.6666666666666667</v>
      </c>
      <c r="M67" s="183" t="str">
        <f t="shared" si="4"/>
        <v>-</v>
      </c>
    </row>
    <row r="68" spans="1:13">
      <c r="A68" s="16"/>
      <c r="B68" s="24"/>
      <c r="C68" s="17" t="s">
        <v>6</v>
      </c>
      <c r="D68" s="108">
        <v>0</v>
      </c>
      <c r="E68" s="109">
        <v>0</v>
      </c>
      <c r="F68" s="127">
        <v>0</v>
      </c>
      <c r="G68" s="18">
        <v>0</v>
      </c>
      <c r="H68" s="19">
        <v>0</v>
      </c>
      <c r="I68" s="68">
        <f>3/12</f>
        <v>0.25</v>
      </c>
      <c r="J68" s="144">
        <f t="shared" si="14"/>
        <v>0</v>
      </c>
      <c r="K68" s="173">
        <f t="shared" si="15"/>
        <v>0</v>
      </c>
      <c r="L68" s="190">
        <f t="shared" si="16"/>
        <v>0.25</v>
      </c>
      <c r="M68" s="183" t="str">
        <f t="shared" si="4"/>
        <v>-</v>
      </c>
    </row>
    <row r="69" spans="1:13">
      <c r="A69" s="16"/>
      <c r="B69" s="237" t="s">
        <v>34</v>
      </c>
      <c r="C69" s="17" t="s">
        <v>5</v>
      </c>
      <c r="D69" s="123">
        <v>1080</v>
      </c>
      <c r="E69" s="124">
        <v>1331</v>
      </c>
      <c r="F69" s="125">
        <v>943</v>
      </c>
      <c r="G69" s="65">
        <v>737.42200000000003</v>
      </c>
      <c r="H69" s="25">
        <v>404.32299999999998</v>
      </c>
      <c r="I69" s="66">
        <v>485.61799999999999</v>
      </c>
      <c r="J69" s="144">
        <f t="shared" si="14"/>
        <v>-342.57799999999997</v>
      </c>
      <c r="K69" s="173">
        <f t="shared" si="15"/>
        <v>-926.67700000000002</v>
      </c>
      <c r="L69" s="190">
        <f t="shared" si="16"/>
        <v>-457.38200000000001</v>
      </c>
      <c r="M69" s="183">
        <f t="shared" si="4"/>
        <v>0.65853473316499911</v>
      </c>
    </row>
    <row r="70" spans="1:13">
      <c r="A70" s="16"/>
      <c r="B70" s="240"/>
      <c r="C70" s="17" t="s">
        <v>6</v>
      </c>
      <c r="D70" s="108">
        <v>10</v>
      </c>
      <c r="E70" s="109">
        <v>13</v>
      </c>
      <c r="F70" s="127">
        <v>9</v>
      </c>
      <c r="G70" s="18">
        <v>9.5833333333333339</v>
      </c>
      <c r="H70" s="19">
        <v>7.416666666666667</v>
      </c>
      <c r="I70" s="68">
        <f>86/12</f>
        <v>7.166666666666667</v>
      </c>
      <c r="J70" s="144">
        <f t="shared" si="14"/>
        <v>-0.41666666666666607</v>
      </c>
      <c r="K70" s="173">
        <f t="shared" si="15"/>
        <v>-5.583333333333333</v>
      </c>
      <c r="L70" s="190">
        <f t="shared" si="16"/>
        <v>-1.833333333333333</v>
      </c>
      <c r="M70" s="183">
        <f t="shared" si="4"/>
        <v>0.74782608695652175</v>
      </c>
    </row>
    <row r="71" spans="1:13">
      <c r="A71" s="16"/>
      <c r="B71" s="237" t="s">
        <v>35</v>
      </c>
      <c r="C71" s="17" t="s">
        <v>5</v>
      </c>
      <c r="D71" s="123">
        <v>63244</v>
      </c>
      <c r="E71" s="124">
        <v>63812</v>
      </c>
      <c r="F71" s="125">
        <v>64732</v>
      </c>
      <c r="G71" s="65">
        <v>80879.816000000006</v>
      </c>
      <c r="H71" s="25">
        <v>71598.337090909088</v>
      </c>
      <c r="I71" s="66">
        <v>71560.778000000006</v>
      </c>
      <c r="J71" s="144">
        <f t="shared" si="14"/>
        <v>17635.816000000006</v>
      </c>
      <c r="K71" s="173">
        <f t="shared" si="15"/>
        <v>7786.3370909090881</v>
      </c>
      <c r="L71" s="190">
        <f t="shared" si="16"/>
        <v>6828.7780000000057</v>
      </c>
      <c r="M71" s="183">
        <f t="shared" ref="M71:M134" si="17">IF(OR(G71=0,I71=0),"-",I71/G71)</f>
        <v>0.88477918891407958</v>
      </c>
    </row>
    <row r="72" spans="1:13">
      <c r="A72" s="16"/>
      <c r="B72" s="238"/>
      <c r="C72" s="17" t="s">
        <v>8</v>
      </c>
      <c r="D72" s="123">
        <v>664.4</v>
      </c>
      <c r="E72" s="124">
        <v>681.9</v>
      </c>
      <c r="F72" s="125">
        <v>688.1</v>
      </c>
      <c r="G72" s="220">
        <v>882.41666666666663</v>
      </c>
      <c r="H72" s="221">
        <v>799.72727272727275</v>
      </c>
      <c r="I72" s="222">
        <f>9320/12</f>
        <v>776.66666666666663</v>
      </c>
      <c r="J72" s="144">
        <f t="shared" si="14"/>
        <v>218.01666666666665</v>
      </c>
      <c r="K72" s="173">
        <f t="shared" si="15"/>
        <v>117.82727272727277</v>
      </c>
      <c r="L72" s="190">
        <f t="shared" si="16"/>
        <v>88.566666666666606</v>
      </c>
      <c r="M72" s="183">
        <f t="shared" si="17"/>
        <v>0.880158655208235</v>
      </c>
    </row>
    <row r="73" spans="1:13">
      <c r="A73" s="16"/>
      <c r="B73" s="24"/>
      <c r="C73" s="17" t="s">
        <v>6</v>
      </c>
      <c r="D73" s="108">
        <v>78</v>
      </c>
      <c r="E73" s="109">
        <v>80</v>
      </c>
      <c r="F73" s="127">
        <v>79</v>
      </c>
      <c r="G73" s="18">
        <v>85.666666666666671</v>
      </c>
      <c r="H73" s="19">
        <v>61.727272727272727</v>
      </c>
      <c r="I73" s="68">
        <f>740/12</f>
        <v>61.666666666666664</v>
      </c>
      <c r="J73" s="144">
        <f t="shared" si="14"/>
        <v>7.6666666666666714</v>
      </c>
      <c r="K73" s="173">
        <f t="shared" si="15"/>
        <v>-18.272727272727273</v>
      </c>
      <c r="L73" s="190">
        <f t="shared" si="16"/>
        <v>-17.333333333333336</v>
      </c>
      <c r="M73" s="183">
        <f t="shared" si="17"/>
        <v>0.71984435797665358</v>
      </c>
    </row>
    <row r="74" spans="1:13">
      <c r="A74" s="16"/>
      <c r="B74" s="237" t="s">
        <v>36</v>
      </c>
      <c r="C74" s="17" t="s">
        <v>5</v>
      </c>
      <c r="D74" s="123">
        <v>3137</v>
      </c>
      <c r="E74" s="124">
        <v>3578</v>
      </c>
      <c r="F74" s="125">
        <v>3748</v>
      </c>
      <c r="G74" s="65">
        <v>2074.1329999999998</v>
      </c>
      <c r="H74" s="25">
        <v>1850.35</v>
      </c>
      <c r="I74" s="66">
        <v>1660.876</v>
      </c>
      <c r="J74" s="144">
        <f t="shared" si="14"/>
        <v>-1062.8670000000002</v>
      </c>
      <c r="K74" s="173">
        <f t="shared" si="15"/>
        <v>-1727.65</v>
      </c>
      <c r="L74" s="190">
        <f t="shared" si="16"/>
        <v>-2087.1239999999998</v>
      </c>
      <c r="M74" s="183">
        <f t="shared" si="17"/>
        <v>0.80075674992876544</v>
      </c>
    </row>
    <row r="75" spans="1:13">
      <c r="A75" s="16"/>
      <c r="B75" s="238"/>
      <c r="C75" s="17" t="s">
        <v>8</v>
      </c>
      <c r="D75" s="111">
        <v>42.2</v>
      </c>
      <c r="E75" s="112">
        <v>49.4</v>
      </c>
      <c r="F75" s="126">
        <v>52.4</v>
      </c>
      <c r="G75" s="21">
        <v>33.416666666666664</v>
      </c>
      <c r="H75" s="22">
        <v>30.083333333333332</v>
      </c>
      <c r="I75" s="67">
        <f>282/12</f>
        <v>23.5</v>
      </c>
      <c r="J75" s="144">
        <f t="shared" si="14"/>
        <v>-8.7833333333333385</v>
      </c>
      <c r="K75" s="173">
        <f t="shared" si="15"/>
        <v>-19.316666666666666</v>
      </c>
      <c r="L75" s="190">
        <f t="shared" si="16"/>
        <v>-28.9</v>
      </c>
      <c r="M75" s="183">
        <f t="shared" si="17"/>
        <v>0.70324189526184544</v>
      </c>
    </row>
    <row r="76" spans="1:13">
      <c r="A76" s="16"/>
      <c r="B76" s="24"/>
      <c r="C76" s="17" t="s">
        <v>6</v>
      </c>
      <c r="D76" s="108">
        <v>6</v>
      </c>
      <c r="E76" s="109">
        <v>6</v>
      </c>
      <c r="F76" s="127">
        <v>6</v>
      </c>
      <c r="G76" s="18">
        <v>6.416666666666667</v>
      </c>
      <c r="H76" s="19">
        <v>6.25</v>
      </c>
      <c r="I76" s="68">
        <f>47/12</f>
        <v>3.9166666666666665</v>
      </c>
      <c r="J76" s="144">
        <f t="shared" si="14"/>
        <v>0.41666666666666696</v>
      </c>
      <c r="K76" s="173">
        <f t="shared" si="15"/>
        <v>0.25</v>
      </c>
      <c r="L76" s="190">
        <f t="shared" si="16"/>
        <v>-2.0833333333333335</v>
      </c>
      <c r="M76" s="183">
        <f t="shared" si="17"/>
        <v>0.61038961038961037</v>
      </c>
    </row>
    <row r="77" spans="1:13">
      <c r="A77" s="16"/>
      <c r="B77" s="237" t="s">
        <v>37</v>
      </c>
      <c r="C77" s="17" t="s">
        <v>5</v>
      </c>
      <c r="D77" s="123">
        <v>18436</v>
      </c>
      <c r="E77" s="124">
        <v>18542</v>
      </c>
      <c r="F77" s="125">
        <v>19968</v>
      </c>
      <c r="G77" s="65">
        <v>20423.928</v>
      </c>
      <c r="H77" s="25">
        <v>14056.875</v>
      </c>
      <c r="I77" s="66">
        <v>17765.856</v>
      </c>
      <c r="J77" s="144">
        <f t="shared" si="14"/>
        <v>1987.9279999999999</v>
      </c>
      <c r="K77" s="173">
        <f t="shared" si="15"/>
        <v>-4485.125</v>
      </c>
      <c r="L77" s="190">
        <f t="shared" si="16"/>
        <v>-2202.1440000000002</v>
      </c>
      <c r="M77" s="183">
        <f t="shared" si="17"/>
        <v>0.86985500536429627</v>
      </c>
    </row>
    <row r="78" spans="1:13">
      <c r="A78" s="16"/>
      <c r="B78" s="238"/>
      <c r="C78" s="17" t="s">
        <v>15</v>
      </c>
      <c r="D78" s="111">
        <v>200.7</v>
      </c>
      <c r="E78" s="112">
        <v>213.7</v>
      </c>
      <c r="F78" s="126">
        <v>321.60000000000002</v>
      </c>
      <c r="G78" s="21">
        <v>217.91666666666666</v>
      </c>
      <c r="H78" s="22">
        <v>161.83333333333334</v>
      </c>
      <c r="I78" s="67">
        <f>2531/12</f>
        <v>210.91666666666666</v>
      </c>
      <c r="J78" s="144">
        <f t="shared" si="14"/>
        <v>17.216666666666669</v>
      </c>
      <c r="K78" s="173">
        <f t="shared" si="15"/>
        <v>-51.866666666666646</v>
      </c>
      <c r="L78" s="190">
        <f t="shared" si="16"/>
        <v>-110.68333333333337</v>
      </c>
      <c r="M78" s="183">
        <f t="shared" si="17"/>
        <v>0.96787762906309749</v>
      </c>
    </row>
    <row r="79" spans="1:13">
      <c r="A79" s="16"/>
      <c r="B79" s="24"/>
      <c r="C79" s="17" t="s">
        <v>6</v>
      </c>
      <c r="D79" s="108">
        <v>21</v>
      </c>
      <c r="E79" s="109">
        <v>20</v>
      </c>
      <c r="F79" s="127">
        <v>20</v>
      </c>
      <c r="G79" s="18">
        <v>23.666666666666668</v>
      </c>
      <c r="H79" s="19">
        <v>20.666666666666668</v>
      </c>
      <c r="I79" s="68">
        <f>249/12</f>
        <v>20.75</v>
      </c>
      <c r="J79" s="144">
        <f t="shared" si="14"/>
        <v>2.6666666666666679</v>
      </c>
      <c r="K79" s="173">
        <f t="shared" si="15"/>
        <v>0.66666666666666785</v>
      </c>
      <c r="L79" s="190">
        <f t="shared" si="16"/>
        <v>0.75</v>
      </c>
      <c r="M79" s="183">
        <f t="shared" si="17"/>
        <v>0.87676056338028163</v>
      </c>
    </row>
    <row r="80" spans="1:13">
      <c r="A80" s="16"/>
      <c r="B80" s="235" t="s">
        <v>38</v>
      </c>
      <c r="C80" s="17" t="s">
        <v>5</v>
      </c>
      <c r="D80" s="123">
        <v>1576</v>
      </c>
      <c r="E80" s="124">
        <v>2090</v>
      </c>
      <c r="F80" s="125">
        <v>2606</v>
      </c>
      <c r="G80" s="65">
        <v>575.44200000000001</v>
      </c>
      <c r="H80" s="25">
        <v>564.09199999999998</v>
      </c>
      <c r="I80" s="66">
        <v>472.82400000000001</v>
      </c>
      <c r="J80" s="144">
        <f t="shared" si="14"/>
        <v>-1000.558</v>
      </c>
      <c r="K80" s="173">
        <f t="shared" si="15"/>
        <v>-1525.9079999999999</v>
      </c>
      <c r="L80" s="190">
        <f t="shared" si="16"/>
        <v>-2133.1759999999999</v>
      </c>
      <c r="M80" s="183">
        <f t="shared" si="17"/>
        <v>0.82167099377521979</v>
      </c>
    </row>
    <row r="81" spans="1:13">
      <c r="A81" s="16"/>
      <c r="B81" s="241"/>
      <c r="C81" s="17" t="s">
        <v>15</v>
      </c>
      <c r="D81" s="111">
        <v>11.6</v>
      </c>
      <c r="E81" s="112">
        <v>15.4</v>
      </c>
      <c r="F81" s="126">
        <v>19.2</v>
      </c>
      <c r="G81" s="21">
        <v>4.583333333333333</v>
      </c>
      <c r="H81" s="22">
        <v>4.5</v>
      </c>
      <c r="I81" s="67">
        <f>42/12</f>
        <v>3.5</v>
      </c>
      <c r="J81" s="144">
        <f t="shared" si="14"/>
        <v>-7.0166666666666666</v>
      </c>
      <c r="K81" s="173">
        <f t="shared" si="15"/>
        <v>-10.9</v>
      </c>
      <c r="L81" s="190">
        <f t="shared" si="16"/>
        <v>-15.7</v>
      </c>
      <c r="M81" s="183">
        <f t="shared" si="17"/>
        <v>0.76363636363636367</v>
      </c>
    </row>
    <row r="82" spans="1:13">
      <c r="A82" s="16"/>
      <c r="B82" s="24"/>
      <c r="C82" s="17" t="s">
        <v>6</v>
      </c>
      <c r="D82" s="108">
        <v>1</v>
      </c>
      <c r="E82" s="109">
        <v>1</v>
      </c>
      <c r="F82" s="127">
        <v>1</v>
      </c>
      <c r="G82" s="18">
        <v>0.5</v>
      </c>
      <c r="H82" s="19">
        <v>0.41666666666666669</v>
      </c>
      <c r="I82" s="68">
        <f>5/12</f>
        <v>0.41666666666666669</v>
      </c>
      <c r="J82" s="144">
        <f t="shared" si="14"/>
        <v>-0.5</v>
      </c>
      <c r="K82" s="173">
        <f t="shared" si="15"/>
        <v>-0.58333333333333326</v>
      </c>
      <c r="L82" s="190">
        <f t="shared" si="16"/>
        <v>-0.58333333333333326</v>
      </c>
      <c r="M82" s="183">
        <f t="shared" si="17"/>
        <v>0.83333333333333337</v>
      </c>
    </row>
    <row r="83" spans="1:13">
      <c r="A83" s="16"/>
      <c r="B83" s="235" t="s">
        <v>39</v>
      </c>
      <c r="C83" s="17" t="s">
        <v>5</v>
      </c>
      <c r="D83" s="123">
        <v>0</v>
      </c>
      <c r="E83" s="124">
        <v>0</v>
      </c>
      <c r="F83" s="125">
        <v>0</v>
      </c>
      <c r="G83" s="65">
        <v>0</v>
      </c>
      <c r="H83" s="25">
        <v>0</v>
      </c>
      <c r="I83" s="25">
        <v>0</v>
      </c>
      <c r="J83" s="144">
        <f t="shared" si="14"/>
        <v>0</v>
      </c>
      <c r="K83" s="173">
        <f t="shared" si="15"/>
        <v>0</v>
      </c>
      <c r="L83" s="190">
        <f t="shared" si="16"/>
        <v>0</v>
      </c>
      <c r="M83" s="183" t="str">
        <f t="shared" si="17"/>
        <v>-</v>
      </c>
    </row>
    <row r="84" spans="1:13">
      <c r="A84" s="16"/>
      <c r="B84" s="241"/>
      <c r="C84" s="17" t="s">
        <v>15</v>
      </c>
      <c r="D84" s="111">
        <v>0</v>
      </c>
      <c r="E84" s="112">
        <v>0</v>
      </c>
      <c r="F84" s="126">
        <v>0</v>
      </c>
      <c r="G84" s="21">
        <v>0</v>
      </c>
      <c r="H84" s="22">
        <v>0</v>
      </c>
      <c r="I84" s="22">
        <v>0</v>
      </c>
      <c r="J84" s="144">
        <f t="shared" si="14"/>
        <v>0</v>
      </c>
      <c r="K84" s="173">
        <f t="shared" si="15"/>
        <v>0</v>
      </c>
      <c r="L84" s="190">
        <f t="shared" si="16"/>
        <v>0</v>
      </c>
      <c r="M84" s="183" t="str">
        <f t="shared" si="17"/>
        <v>-</v>
      </c>
    </row>
    <row r="85" spans="1:13">
      <c r="A85" s="16"/>
      <c r="B85" s="27"/>
      <c r="C85" s="17" t="s">
        <v>6</v>
      </c>
      <c r="D85" s="108">
        <v>0</v>
      </c>
      <c r="E85" s="109">
        <v>0</v>
      </c>
      <c r="F85" s="127">
        <v>0</v>
      </c>
      <c r="G85" s="18">
        <v>0</v>
      </c>
      <c r="H85" s="19">
        <v>0</v>
      </c>
      <c r="I85" s="19">
        <v>0</v>
      </c>
      <c r="J85" s="144">
        <f t="shared" si="14"/>
        <v>0</v>
      </c>
      <c r="K85" s="173">
        <f t="shared" si="15"/>
        <v>0</v>
      </c>
      <c r="L85" s="190">
        <f t="shared" si="16"/>
        <v>0</v>
      </c>
      <c r="M85" s="183" t="str">
        <f t="shared" si="17"/>
        <v>-</v>
      </c>
    </row>
    <row r="86" spans="1:13">
      <c r="A86" s="16"/>
      <c r="B86" s="237" t="s">
        <v>40</v>
      </c>
      <c r="C86" s="17" t="s">
        <v>5</v>
      </c>
      <c r="D86" s="123">
        <v>4734</v>
      </c>
      <c r="E86" s="124">
        <v>4819</v>
      </c>
      <c r="F86" s="125">
        <v>5006</v>
      </c>
      <c r="G86" s="65">
        <v>5843.701</v>
      </c>
      <c r="H86" s="25">
        <v>5929.1980000000003</v>
      </c>
      <c r="I86" s="66">
        <v>5662.4250000000002</v>
      </c>
      <c r="J86" s="144">
        <f t="shared" si="14"/>
        <v>1109.701</v>
      </c>
      <c r="K86" s="173">
        <f t="shared" si="15"/>
        <v>1110.1980000000003</v>
      </c>
      <c r="L86" s="190">
        <f t="shared" si="16"/>
        <v>656.42500000000018</v>
      </c>
      <c r="M86" s="183">
        <f t="shared" si="17"/>
        <v>0.96897924791155465</v>
      </c>
    </row>
    <row r="87" spans="1:13">
      <c r="A87" s="16"/>
      <c r="B87" s="240"/>
      <c r="C87" s="17" t="s">
        <v>6</v>
      </c>
      <c r="D87" s="108">
        <v>38</v>
      </c>
      <c r="E87" s="109">
        <v>39</v>
      </c>
      <c r="F87" s="127">
        <v>41</v>
      </c>
      <c r="G87" s="18">
        <v>43.083333333333336</v>
      </c>
      <c r="H87" s="19">
        <v>47.583333333333336</v>
      </c>
      <c r="I87" s="68">
        <f>565/12</f>
        <v>47.083333333333336</v>
      </c>
      <c r="J87" s="144">
        <f t="shared" si="14"/>
        <v>5.0833333333333357</v>
      </c>
      <c r="K87" s="173">
        <f t="shared" si="15"/>
        <v>8.5833333333333357</v>
      </c>
      <c r="L87" s="190">
        <f t="shared" si="16"/>
        <v>6.0833333333333357</v>
      </c>
      <c r="M87" s="183">
        <f t="shared" si="17"/>
        <v>1.0928433268858802</v>
      </c>
    </row>
    <row r="88" spans="1:13">
      <c r="A88" s="16"/>
      <c r="B88" s="235" t="s">
        <v>41</v>
      </c>
      <c r="C88" s="17" t="s">
        <v>5</v>
      </c>
      <c r="D88" s="123">
        <v>388</v>
      </c>
      <c r="E88" s="124">
        <v>388</v>
      </c>
      <c r="F88" s="125">
        <v>388</v>
      </c>
      <c r="G88" s="65">
        <v>119.378</v>
      </c>
      <c r="H88" s="25">
        <v>325.64999999999998</v>
      </c>
      <c r="I88" s="66">
        <v>333.99</v>
      </c>
      <c r="J88" s="144">
        <f t="shared" si="14"/>
        <v>-268.62200000000001</v>
      </c>
      <c r="K88" s="173">
        <f t="shared" si="15"/>
        <v>-62.350000000000023</v>
      </c>
      <c r="L88" s="190">
        <f t="shared" si="16"/>
        <v>-54.009999999999991</v>
      </c>
      <c r="M88" s="183">
        <f t="shared" si="17"/>
        <v>2.7977516795389437</v>
      </c>
    </row>
    <row r="89" spans="1:13">
      <c r="A89" s="16"/>
      <c r="B89" s="236"/>
      <c r="C89" s="17" t="s">
        <v>6</v>
      </c>
      <c r="D89" s="108">
        <v>10</v>
      </c>
      <c r="E89" s="109">
        <v>10</v>
      </c>
      <c r="F89" s="127">
        <v>10</v>
      </c>
      <c r="G89" s="18">
        <v>0.58333333333333337</v>
      </c>
      <c r="H89" s="19">
        <v>1.25</v>
      </c>
      <c r="I89" s="68">
        <f>15/12</f>
        <v>1.25</v>
      </c>
      <c r="J89" s="144">
        <f t="shared" si="14"/>
        <v>-9.4166666666666661</v>
      </c>
      <c r="K89" s="173">
        <f t="shared" si="15"/>
        <v>-8.75</v>
      </c>
      <c r="L89" s="190">
        <f t="shared" si="16"/>
        <v>-8.75</v>
      </c>
      <c r="M89" s="183">
        <f t="shared" si="17"/>
        <v>2.1428571428571428</v>
      </c>
    </row>
    <row r="90" spans="1:13">
      <c r="A90" s="16"/>
      <c r="B90" s="235" t="s">
        <v>42</v>
      </c>
      <c r="C90" s="17" t="s">
        <v>5</v>
      </c>
      <c r="D90" s="123">
        <v>941</v>
      </c>
      <c r="E90" s="124">
        <v>941</v>
      </c>
      <c r="F90" s="125">
        <v>941</v>
      </c>
      <c r="G90" s="65">
        <v>554.95699999999999</v>
      </c>
      <c r="H90" s="25">
        <v>676.02099999999996</v>
      </c>
      <c r="I90" s="66">
        <v>1020.047</v>
      </c>
      <c r="J90" s="144">
        <f t="shared" si="14"/>
        <v>-386.04300000000001</v>
      </c>
      <c r="K90" s="173">
        <f t="shared" si="15"/>
        <v>-264.97900000000004</v>
      </c>
      <c r="L90" s="190">
        <f t="shared" si="16"/>
        <v>79.047000000000025</v>
      </c>
      <c r="M90" s="183">
        <f t="shared" si="17"/>
        <v>1.8380649311568285</v>
      </c>
    </row>
    <row r="91" spans="1:13">
      <c r="A91" s="16"/>
      <c r="B91" s="236"/>
      <c r="C91" s="17" t="s">
        <v>6</v>
      </c>
      <c r="D91" s="108">
        <v>7</v>
      </c>
      <c r="E91" s="109">
        <v>7</v>
      </c>
      <c r="F91" s="127">
        <v>7</v>
      </c>
      <c r="G91" s="18">
        <v>0.33333333333333331</v>
      </c>
      <c r="H91" s="19">
        <v>0.58333333333333337</v>
      </c>
      <c r="I91" s="68">
        <f>7/12</f>
        <v>0.58333333333333337</v>
      </c>
      <c r="J91" s="144">
        <f t="shared" si="14"/>
        <v>-6.666666666666667</v>
      </c>
      <c r="K91" s="173">
        <f t="shared" si="15"/>
        <v>-6.416666666666667</v>
      </c>
      <c r="L91" s="190">
        <f t="shared" si="16"/>
        <v>-6.416666666666667</v>
      </c>
      <c r="M91" s="183">
        <f t="shared" si="17"/>
        <v>1.7500000000000002</v>
      </c>
    </row>
    <row r="92" spans="1:13">
      <c r="A92" s="16"/>
      <c r="B92" s="235" t="s">
        <v>43</v>
      </c>
      <c r="C92" s="17" t="s">
        <v>5</v>
      </c>
      <c r="D92" s="123">
        <v>22389</v>
      </c>
      <c r="E92" s="124">
        <v>23811</v>
      </c>
      <c r="F92" s="125">
        <v>30898</v>
      </c>
      <c r="G92" s="65">
        <v>19549.664000000001</v>
      </c>
      <c r="H92" s="25">
        <v>18791.223000000002</v>
      </c>
      <c r="I92" s="66">
        <v>11534.29</v>
      </c>
      <c r="J92" s="144">
        <f t="shared" si="14"/>
        <v>-2839.3359999999993</v>
      </c>
      <c r="K92" s="173">
        <f t="shared" si="15"/>
        <v>-5019.7769999999982</v>
      </c>
      <c r="L92" s="190">
        <f t="shared" si="16"/>
        <v>-19363.71</v>
      </c>
      <c r="M92" s="183">
        <f t="shared" si="17"/>
        <v>0.5899993984551346</v>
      </c>
    </row>
    <row r="93" spans="1:13" ht="14.25" thickBot="1">
      <c r="A93" s="69"/>
      <c r="B93" s="239"/>
      <c r="C93" s="51" t="s">
        <v>6</v>
      </c>
      <c r="D93" s="108">
        <v>10</v>
      </c>
      <c r="E93" s="109">
        <v>11</v>
      </c>
      <c r="F93" s="127">
        <v>14</v>
      </c>
      <c r="G93" s="18">
        <v>8.75</v>
      </c>
      <c r="H93" s="19">
        <v>8.25</v>
      </c>
      <c r="I93" s="68">
        <f>59/12</f>
        <v>4.916666666666667</v>
      </c>
      <c r="J93" s="169">
        <f t="shared" si="14"/>
        <v>-1.25</v>
      </c>
      <c r="K93" s="174">
        <f t="shared" si="15"/>
        <v>-2.75</v>
      </c>
      <c r="L93" s="191">
        <f t="shared" si="16"/>
        <v>-9.0833333333333321</v>
      </c>
      <c r="M93" s="187">
        <f t="shared" si="17"/>
        <v>0.56190476190476191</v>
      </c>
    </row>
    <row r="94" spans="1:13">
      <c r="A94" s="38" t="s">
        <v>44</v>
      </c>
      <c r="B94" s="10"/>
      <c r="C94" s="70"/>
      <c r="D94" s="71"/>
      <c r="E94" s="72"/>
      <c r="F94" s="73"/>
      <c r="G94" s="71"/>
      <c r="H94" s="72"/>
      <c r="I94" s="73"/>
      <c r="J94" s="170"/>
      <c r="K94" s="171"/>
      <c r="L94" s="192"/>
      <c r="M94" s="188"/>
    </row>
    <row r="95" spans="1:13">
      <c r="A95" s="74"/>
      <c r="B95" s="235" t="s">
        <v>45</v>
      </c>
      <c r="C95" s="17" t="s">
        <v>5</v>
      </c>
      <c r="D95" s="123">
        <v>0</v>
      </c>
      <c r="E95" s="124">
        <v>0</v>
      </c>
      <c r="F95" s="128">
        <v>0</v>
      </c>
      <c r="G95" s="65">
        <v>0</v>
      </c>
      <c r="H95" s="25">
        <v>0</v>
      </c>
      <c r="I95" s="75">
        <v>0</v>
      </c>
      <c r="J95" s="144">
        <f t="shared" si="14"/>
        <v>0</v>
      </c>
      <c r="K95" s="173">
        <f t="shared" si="15"/>
        <v>0</v>
      </c>
      <c r="L95" s="190">
        <f t="shared" si="16"/>
        <v>0</v>
      </c>
      <c r="M95" s="183" t="str">
        <f t="shared" si="17"/>
        <v>-</v>
      </c>
    </row>
    <row r="96" spans="1:13">
      <c r="A96" s="74"/>
      <c r="B96" s="236"/>
      <c r="C96" s="17" t="s">
        <v>6</v>
      </c>
      <c r="D96" s="108">
        <v>0</v>
      </c>
      <c r="E96" s="109">
        <v>0</v>
      </c>
      <c r="F96" s="110">
        <v>0</v>
      </c>
      <c r="G96" s="18">
        <v>0</v>
      </c>
      <c r="H96" s="19">
        <v>0</v>
      </c>
      <c r="I96" s="20">
        <v>0</v>
      </c>
      <c r="J96" s="144">
        <f t="shared" si="14"/>
        <v>0</v>
      </c>
      <c r="K96" s="173">
        <f t="shared" si="15"/>
        <v>0</v>
      </c>
      <c r="L96" s="190">
        <f t="shared" si="16"/>
        <v>0</v>
      </c>
      <c r="M96" s="183" t="str">
        <f t="shared" si="17"/>
        <v>-</v>
      </c>
    </row>
    <row r="97" spans="1:13">
      <c r="A97" s="37"/>
      <c r="B97" s="237" t="s">
        <v>46</v>
      </c>
      <c r="C97" s="17" t="s">
        <v>5</v>
      </c>
      <c r="D97" s="123">
        <v>0</v>
      </c>
      <c r="E97" s="124">
        <v>0</v>
      </c>
      <c r="F97" s="128">
        <v>0</v>
      </c>
      <c r="G97" s="65">
        <v>0</v>
      </c>
      <c r="H97" s="25">
        <v>0</v>
      </c>
      <c r="I97" s="75">
        <v>0</v>
      </c>
      <c r="J97" s="144">
        <f t="shared" si="14"/>
        <v>0</v>
      </c>
      <c r="K97" s="173">
        <f t="shared" si="15"/>
        <v>0</v>
      </c>
      <c r="L97" s="190">
        <f t="shared" si="16"/>
        <v>0</v>
      </c>
      <c r="M97" s="183" t="str">
        <f t="shared" si="17"/>
        <v>-</v>
      </c>
    </row>
    <row r="98" spans="1:13">
      <c r="A98" s="38"/>
      <c r="B98" s="240"/>
      <c r="C98" s="17" t="s">
        <v>6</v>
      </c>
      <c r="D98" s="108">
        <v>0</v>
      </c>
      <c r="E98" s="109">
        <v>0</v>
      </c>
      <c r="F98" s="110">
        <v>0</v>
      </c>
      <c r="G98" s="18">
        <v>0</v>
      </c>
      <c r="H98" s="19">
        <v>0</v>
      </c>
      <c r="I98" s="20">
        <v>0</v>
      </c>
      <c r="J98" s="144">
        <f t="shared" si="14"/>
        <v>0</v>
      </c>
      <c r="K98" s="173">
        <f t="shared" si="15"/>
        <v>0</v>
      </c>
      <c r="L98" s="190">
        <f t="shared" si="16"/>
        <v>0</v>
      </c>
      <c r="M98" s="183" t="str">
        <f t="shared" si="17"/>
        <v>-</v>
      </c>
    </row>
    <row r="99" spans="1:13">
      <c r="A99" s="37"/>
      <c r="B99" s="237" t="s">
        <v>47</v>
      </c>
      <c r="C99" s="17" t="s">
        <v>5</v>
      </c>
      <c r="D99" s="123">
        <v>0</v>
      </c>
      <c r="E99" s="124">
        <v>0</v>
      </c>
      <c r="F99" s="128">
        <v>0</v>
      </c>
      <c r="G99" s="65">
        <v>2529.5340000000001</v>
      </c>
      <c r="H99" s="25">
        <v>3467.7959999999998</v>
      </c>
      <c r="I99" s="75">
        <v>5394</v>
      </c>
      <c r="J99" s="144">
        <f t="shared" si="14"/>
        <v>2529.5340000000001</v>
      </c>
      <c r="K99" s="173">
        <f t="shared" si="15"/>
        <v>3467.7959999999998</v>
      </c>
      <c r="L99" s="190">
        <f t="shared" si="16"/>
        <v>5394</v>
      </c>
      <c r="M99" s="183">
        <f t="shared" si="17"/>
        <v>2.1324085780226714</v>
      </c>
    </row>
    <row r="100" spans="1:13">
      <c r="A100" s="38"/>
      <c r="B100" s="238"/>
      <c r="C100" s="17" t="s">
        <v>8</v>
      </c>
      <c r="D100" s="111">
        <v>0</v>
      </c>
      <c r="E100" s="112">
        <v>0</v>
      </c>
      <c r="F100" s="113">
        <v>0</v>
      </c>
      <c r="G100" s="21">
        <v>19.583333333333332</v>
      </c>
      <c r="H100" s="22">
        <v>24.583333333333332</v>
      </c>
      <c r="I100" s="23">
        <f>486/12</f>
        <v>40.5</v>
      </c>
      <c r="J100" s="144">
        <f t="shared" si="14"/>
        <v>19.583333333333332</v>
      </c>
      <c r="K100" s="173">
        <f t="shared" si="15"/>
        <v>24.583333333333332</v>
      </c>
      <c r="L100" s="190">
        <f t="shared" si="16"/>
        <v>40.5</v>
      </c>
      <c r="M100" s="183">
        <f t="shared" si="17"/>
        <v>2.0680851063829788</v>
      </c>
    </row>
    <row r="101" spans="1:13">
      <c r="A101" s="38"/>
      <c r="B101" s="39"/>
      <c r="C101" s="17" t="s">
        <v>6</v>
      </c>
      <c r="D101" s="108">
        <v>0</v>
      </c>
      <c r="E101" s="109">
        <v>0</v>
      </c>
      <c r="F101" s="110">
        <v>0</v>
      </c>
      <c r="G101" s="18">
        <v>1.1666666666666667</v>
      </c>
      <c r="H101" s="19">
        <v>1.25</v>
      </c>
      <c r="I101" s="20">
        <f>21/12</f>
        <v>1.75</v>
      </c>
      <c r="J101" s="144">
        <f t="shared" si="14"/>
        <v>1.1666666666666667</v>
      </c>
      <c r="K101" s="173">
        <f t="shared" si="15"/>
        <v>1.25</v>
      </c>
      <c r="L101" s="190">
        <f t="shared" si="16"/>
        <v>1.75</v>
      </c>
      <c r="M101" s="183">
        <f t="shared" si="17"/>
        <v>1.5</v>
      </c>
    </row>
    <row r="102" spans="1:13">
      <c r="A102" s="37"/>
      <c r="B102" s="237" t="s">
        <v>48</v>
      </c>
      <c r="C102" s="17" t="s">
        <v>5</v>
      </c>
      <c r="D102" s="123">
        <v>0</v>
      </c>
      <c r="E102" s="124">
        <v>0</v>
      </c>
      <c r="F102" s="128">
        <v>0</v>
      </c>
      <c r="G102" s="65">
        <v>0</v>
      </c>
      <c r="H102" s="25">
        <v>171.78299999999999</v>
      </c>
      <c r="I102" s="75">
        <v>0</v>
      </c>
      <c r="J102" s="144">
        <f t="shared" si="14"/>
        <v>0</v>
      </c>
      <c r="K102" s="173">
        <f t="shared" si="15"/>
        <v>171.78299999999999</v>
      </c>
      <c r="L102" s="190">
        <f t="shared" si="16"/>
        <v>0</v>
      </c>
      <c r="M102" s="183" t="str">
        <f t="shared" si="17"/>
        <v>-</v>
      </c>
    </row>
    <row r="103" spans="1:13">
      <c r="A103" s="38"/>
      <c r="B103" s="240"/>
      <c r="C103" s="17" t="s">
        <v>6</v>
      </c>
      <c r="D103" s="108">
        <v>0</v>
      </c>
      <c r="E103" s="109">
        <v>0</v>
      </c>
      <c r="F103" s="110">
        <v>0</v>
      </c>
      <c r="G103" s="18">
        <v>0</v>
      </c>
      <c r="H103" s="19">
        <v>0.16666666666666666</v>
      </c>
      <c r="I103" s="20">
        <v>0</v>
      </c>
      <c r="J103" s="144">
        <f t="shared" si="14"/>
        <v>0</v>
      </c>
      <c r="K103" s="173">
        <f t="shared" si="15"/>
        <v>0.16666666666666666</v>
      </c>
      <c r="L103" s="190">
        <f t="shared" si="16"/>
        <v>0</v>
      </c>
      <c r="M103" s="183" t="str">
        <f t="shared" si="17"/>
        <v>-</v>
      </c>
    </row>
    <row r="104" spans="1:13">
      <c r="A104" s="16"/>
      <c r="B104" s="235" t="s">
        <v>49</v>
      </c>
      <c r="C104" s="17" t="s">
        <v>5</v>
      </c>
      <c r="D104" s="123">
        <v>40621</v>
      </c>
      <c r="E104" s="124">
        <v>43148</v>
      </c>
      <c r="F104" s="128">
        <v>45931</v>
      </c>
      <c r="G104" s="65">
        <v>35293.474999999999</v>
      </c>
      <c r="H104" s="25">
        <v>33173.074000000001</v>
      </c>
      <c r="I104" s="75">
        <v>31690</v>
      </c>
      <c r="J104" s="144">
        <f t="shared" si="14"/>
        <v>-5327.5250000000015</v>
      </c>
      <c r="K104" s="173">
        <f t="shared" si="15"/>
        <v>-9974.9259999999995</v>
      </c>
      <c r="L104" s="190">
        <f t="shared" si="16"/>
        <v>-14241</v>
      </c>
      <c r="M104" s="183">
        <f t="shared" si="17"/>
        <v>0.89789968259005382</v>
      </c>
    </row>
    <row r="105" spans="1:13">
      <c r="A105" s="38"/>
      <c r="B105" s="236"/>
      <c r="C105" s="17" t="s">
        <v>6</v>
      </c>
      <c r="D105" s="108">
        <v>15</v>
      </c>
      <c r="E105" s="109">
        <v>16</v>
      </c>
      <c r="F105" s="110">
        <v>17</v>
      </c>
      <c r="G105" s="18">
        <v>12.166666666666666</v>
      </c>
      <c r="H105" s="19">
        <v>11.333333333333334</v>
      </c>
      <c r="I105" s="20">
        <f>137/12</f>
        <v>11.416666666666666</v>
      </c>
      <c r="J105" s="144">
        <f t="shared" si="14"/>
        <v>-2.8333333333333339</v>
      </c>
      <c r="K105" s="173">
        <f t="shared" si="15"/>
        <v>-4.6666666666666661</v>
      </c>
      <c r="L105" s="190">
        <f t="shared" si="16"/>
        <v>-5.5833333333333339</v>
      </c>
      <c r="M105" s="183">
        <f t="shared" si="17"/>
        <v>0.93835616438356162</v>
      </c>
    </row>
    <row r="106" spans="1:13">
      <c r="A106" s="38"/>
      <c r="B106" s="235" t="s">
        <v>50</v>
      </c>
      <c r="C106" s="17" t="s">
        <v>5</v>
      </c>
      <c r="D106" s="123">
        <v>0</v>
      </c>
      <c r="E106" s="124">
        <v>0</v>
      </c>
      <c r="F106" s="128">
        <v>0</v>
      </c>
      <c r="G106" s="65">
        <v>0</v>
      </c>
      <c r="H106" s="25">
        <v>0</v>
      </c>
      <c r="I106" s="75">
        <v>0</v>
      </c>
      <c r="J106" s="144">
        <f t="shared" si="14"/>
        <v>0</v>
      </c>
      <c r="K106" s="173">
        <f t="shared" si="15"/>
        <v>0</v>
      </c>
      <c r="L106" s="190">
        <f t="shared" si="16"/>
        <v>0</v>
      </c>
      <c r="M106" s="183" t="str">
        <f t="shared" si="17"/>
        <v>-</v>
      </c>
    </row>
    <row r="107" spans="1:13">
      <c r="A107" s="38"/>
      <c r="B107" s="236"/>
      <c r="C107" s="17" t="s">
        <v>6</v>
      </c>
      <c r="D107" s="108">
        <v>0</v>
      </c>
      <c r="E107" s="109">
        <v>0</v>
      </c>
      <c r="F107" s="110">
        <v>0</v>
      </c>
      <c r="G107" s="18">
        <v>0</v>
      </c>
      <c r="H107" s="19">
        <v>0</v>
      </c>
      <c r="I107" s="20">
        <v>0</v>
      </c>
      <c r="J107" s="144">
        <f t="shared" si="14"/>
        <v>0</v>
      </c>
      <c r="K107" s="173">
        <f t="shared" si="15"/>
        <v>0</v>
      </c>
      <c r="L107" s="190">
        <f t="shared" si="16"/>
        <v>0</v>
      </c>
      <c r="M107" s="183" t="str">
        <f t="shared" si="17"/>
        <v>-</v>
      </c>
    </row>
    <row r="108" spans="1:13">
      <c r="A108" s="16"/>
      <c r="B108" s="235" t="s">
        <v>51</v>
      </c>
      <c r="C108" s="17" t="s">
        <v>5</v>
      </c>
      <c r="D108" s="123">
        <v>0</v>
      </c>
      <c r="E108" s="124">
        <v>0</v>
      </c>
      <c r="F108" s="128">
        <v>0</v>
      </c>
      <c r="G108" s="65">
        <v>0</v>
      </c>
      <c r="H108" s="25">
        <v>0</v>
      </c>
      <c r="I108" s="75">
        <v>0</v>
      </c>
      <c r="J108" s="144">
        <f t="shared" si="14"/>
        <v>0</v>
      </c>
      <c r="K108" s="173">
        <f t="shared" si="15"/>
        <v>0</v>
      </c>
      <c r="L108" s="190">
        <f t="shared" si="16"/>
        <v>0</v>
      </c>
      <c r="M108" s="183" t="str">
        <f t="shared" si="17"/>
        <v>-</v>
      </c>
    </row>
    <row r="109" spans="1:13">
      <c r="A109" s="38"/>
      <c r="B109" s="236"/>
      <c r="C109" s="17" t="s">
        <v>6</v>
      </c>
      <c r="D109" s="108">
        <v>0</v>
      </c>
      <c r="E109" s="109">
        <v>0</v>
      </c>
      <c r="F109" s="110">
        <v>0</v>
      </c>
      <c r="G109" s="18">
        <v>0</v>
      </c>
      <c r="H109" s="19">
        <v>0</v>
      </c>
      <c r="I109" s="20">
        <v>0</v>
      </c>
      <c r="J109" s="144">
        <f t="shared" si="14"/>
        <v>0</v>
      </c>
      <c r="K109" s="173">
        <f t="shared" si="15"/>
        <v>0</v>
      </c>
      <c r="L109" s="190">
        <f t="shared" si="16"/>
        <v>0</v>
      </c>
      <c r="M109" s="183" t="str">
        <f t="shared" si="17"/>
        <v>-</v>
      </c>
    </row>
    <row r="110" spans="1:13">
      <c r="A110" s="16"/>
      <c r="B110" s="235" t="s">
        <v>52</v>
      </c>
      <c r="C110" s="17" t="s">
        <v>5</v>
      </c>
      <c r="D110" s="123">
        <v>0</v>
      </c>
      <c r="E110" s="124">
        <v>0</v>
      </c>
      <c r="F110" s="128">
        <v>0</v>
      </c>
      <c r="G110" s="65">
        <v>0</v>
      </c>
      <c r="H110" s="25">
        <v>0</v>
      </c>
      <c r="I110" s="75">
        <v>0</v>
      </c>
      <c r="J110" s="144">
        <f t="shared" si="14"/>
        <v>0</v>
      </c>
      <c r="K110" s="173">
        <f t="shared" si="15"/>
        <v>0</v>
      </c>
      <c r="L110" s="190">
        <f t="shared" si="16"/>
        <v>0</v>
      </c>
      <c r="M110" s="183" t="str">
        <f t="shared" si="17"/>
        <v>-</v>
      </c>
    </row>
    <row r="111" spans="1:13">
      <c r="A111" s="38"/>
      <c r="B111" s="236"/>
      <c r="C111" s="17" t="s">
        <v>6</v>
      </c>
      <c r="D111" s="108">
        <v>0</v>
      </c>
      <c r="E111" s="109">
        <v>0</v>
      </c>
      <c r="F111" s="110">
        <v>0</v>
      </c>
      <c r="G111" s="18">
        <v>0</v>
      </c>
      <c r="H111" s="19">
        <v>0</v>
      </c>
      <c r="I111" s="20">
        <v>0</v>
      </c>
      <c r="J111" s="144">
        <f t="shared" si="14"/>
        <v>0</v>
      </c>
      <c r="K111" s="173">
        <f t="shared" si="15"/>
        <v>0</v>
      </c>
      <c r="L111" s="190">
        <f t="shared" si="16"/>
        <v>0</v>
      </c>
      <c r="M111" s="183" t="str">
        <f t="shared" si="17"/>
        <v>-</v>
      </c>
    </row>
    <row r="112" spans="1:13">
      <c r="A112" s="16"/>
      <c r="B112" s="237" t="s">
        <v>53</v>
      </c>
      <c r="C112" s="17" t="s">
        <v>5</v>
      </c>
      <c r="D112" s="123"/>
      <c r="E112" s="124">
        <v>0</v>
      </c>
      <c r="F112" s="128">
        <v>0</v>
      </c>
      <c r="G112" s="65"/>
      <c r="H112" s="25">
        <v>15294.543</v>
      </c>
      <c r="I112" s="75">
        <v>14831</v>
      </c>
      <c r="J112" s="144">
        <f t="shared" si="14"/>
        <v>0</v>
      </c>
      <c r="K112" s="173">
        <f t="shared" si="15"/>
        <v>15294.543</v>
      </c>
      <c r="L112" s="190">
        <f t="shared" si="16"/>
        <v>14831</v>
      </c>
      <c r="M112" s="183" t="str">
        <f t="shared" si="17"/>
        <v>-</v>
      </c>
    </row>
    <row r="113" spans="1:13">
      <c r="A113" s="16"/>
      <c r="B113" s="238"/>
      <c r="C113" s="17" t="s">
        <v>8</v>
      </c>
      <c r="D113" s="111"/>
      <c r="E113" s="112">
        <v>0</v>
      </c>
      <c r="F113" s="113">
        <v>0</v>
      </c>
      <c r="G113" s="21"/>
      <c r="H113" s="22">
        <v>166.63636363636363</v>
      </c>
      <c r="I113" s="23">
        <f>1791/12</f>
        <v>149.25</v>
      </c>
      <c r="J113" s="144">
        <f t="shared" si="14"/>
        <v>0</v>
      </c>
      <c r="K113" s="173">
        <f t="shared" si="15"/>
        <v>166.63636363636363</v>
      </c>
      <c r="L113" s="190">
        <f t="shared" si="16"/>
        <v>149.25</v>
      </c>
      <c r="M113" s="183" t="str">
        <f t="shared" si="17"/>
        <v>-</v>
      </c>
    </row>
    <row r="114" spans="1:13" ht="14.25" thickBot="1">
      <c r="A114" s="16"/>
      <c r="B114" s="76"/>
      <c r="C114" s="17" t="s">
        <v>6</v>
      </c>
      <c r="D114" s="108"/>
      <c r="E114" s="109">
        <v>0</v>
      </c>
      <c r="F114" s="110">
        <v>0</v>
      </c>
      <c r="G114" s="18"/>
      <c r="H114" s="19">
        <v>16.545454545454547</v>
      </c>
      <c r="I114" s="20">
        <f>220/12</f>
        <v>18.333333333333332</v>
      </c>
      <c r="J114" s="144">
        <f t="shared" si="14"/>
        <v>0</v>
      </c>
      <c r="K114" s="173">
        <f t="shared" si="15"/>
        <v>16.545454545454547</v>
      </c>
      <c r="L114" s="190">
        <f t="shared" si="16"/>
        <v>18.333333333333332</v>
      </c>
      <c r="M114" s="184" t="str">
        <f t="shared" si="17"/>
        <v>-</v>
      </c>
    </row>
    <row r="115" spans="1:13">
      <c r="A115" s="77" t="s">
        <v>54</v>
      </c>
      <c r="B115" s="78"/>
      <c r="C115" s="33"/>
      <c r="D115" s="71"/>
      <c r="E115" s="72"/>
      <c r="F115" s="73"/>
      <c r="G115" s="71"/>
      <c r="H115" s="72"/>
      <c r="I115" s="73"/>
      <c r="J115" s="138"/>
      <c r="K115" s="139"/>
      <c r="L115" s="181"/>
      <c r="M115" s="188"/>
    </row>
    <row r="116" spans="1:13">
      <c r="A116" s="16"/>
      <c r="B116" s="235" t="s">
        <v>55</v>
      </c>
      <c r="C116" s="17" t="s">
        <v>5</v>
      </c>
      <c r="D116" s="108">
        <v>162255</v>
      </c>
      <c r="E116" s="109">
        <v>158990</v>
      </c>
      <c r="F116" s="110">
        <v>158990</v>
      </c>
      <c r="G116" s="18">
        <v>156908.58499999999</v>
      </c>
      <c r="H116" s="19">
        <v>165601.23199999999</v>
      </c>
      <c r="I116" s="20">
        <v>179145.88200000001</v>
      </c>
      <c r="J116" s="144">
        <f t="shared" ref="J116" si="18">G116-D116</f>
        <v>-5346.4150000000081</v>
      </c>
      <c r="K116" s="173">
        <f t="shared" ref="K116" si="19">H116-E116</f>
        <v>6611.2319999999891</v>
      </c>
      <c r="L116" s="190">
        <f t="shared" ref="L116" si="20">I116-F116</f>
        <v>20155.882000000012</v>
      </c>
      <c r="M116" s="183">
        <f t="shared" si="17"/>
        <v>1.1417213532325208</v>
      </c>
    </row>
    <row r="117" spans="1:13">
      <c r="A117" s="38"/>
      <c r="B117" s="236"/>
      <c r="C117" s="17" t="s">
        <v>6</v>
      </c>
      <c r="D117" s="108">
        <v>55</v>
      </c>
      <c r="E117" s="109">
        <v>54</v>
      </c>
      <c r="F117" s="110">
        <v>54</v>
      </c>
      <c r="G117" s="18">
        <v>53.75</v>
      </c>
      <c r="H117" s="19">
        <v>58.166666666666664</v>
      </c>
      <c r="I117" s="20">
        <f>753/12</f>
        <v>62.75</v>
      </c>
      <c r="J117" s="144">
        <f t="shared" ref="J117:J119" si="21">G117-D117</f>
        <v>-1.25</v>
      </c>
      <c r="K117" s="173">
        <f t="shared" ref="K117:K119" si="22">H117-E117</f>
        <v>4.1666666666666643</v>
      </c>
      <c r="L117" s="190">
        <f t="shared" ref="L117:L119" si="23">I117-F117</f>
        <v>8.75</v>
      </c>
      <c r="M117" s="183">
        <f t="shared" si="17"/>
        <v>1.1674418604651162</v>
      </c>
    </row>
    <row r="118" spans="1:13">
      <c r="A118" s="38"/>
      <c r="B118" s="235" t="s">
        <v>56</v>
      </c>
      <c r="C118" s="17" t="s">
        <v>5</v>
      </c>
      <c r="D118" s="108">
        <v>29098</v>
      </c>
      <c r="E118" s="109">
        <v>29041</v>
      </c>
      <c r="F118" s="110">
        <v>29041</v>
      </c>
      <c r="G118" s="18">
        <v>24330.71</v>
      </c>
      <c r="H118" s="19">
        <v>29947.125</v>
      </c>
      <c r="I118" s="20">
        <v>23358.614000000001</v>
      </c>
      <c r="J118" s="144">
        <f t="shared" si="21"/>
        <v>-4767.2900000000009</v>
      </c>
      <c r="K118" s="173">
        <f t="shared" si="22"/>
        <v>906.125</v>
      </c>
      <c r="L118" s="190">
        <f t="shared" si="23"/>
        <v>-5682.3859999999986</v>
      </c>
      <c r="M118" s="183">
        <f t="shared" si="17"/>
        <v>0.96004654200391204</v>
      </c>
    </row>
    <row r="119" spans="1:13" ht="13.5" customHeight="1">
      <c r="A119" s="38"/>
      <c r="B119" s="236"/>
      <c r="C119" s="17" t="s">
        <v>6</v>
      </c>
      <c r="D119" s="108">
        <v>10</v>
      </c>
      <c r="E119" s="109">
        <v>10</v>
      </c>
      <c r="F119" s="110">
        <v>10</v>
      </c>
      <c r="G119" s="18">
        <v>8.4166666666666661</v>
      </c>
      <c r="H119" s="19">
        <v>10</v>
      </c>
      <c r="I119" s="20">
        <f>89/12</f>
        <v>7.416666666666667</v>
      </c>
      <c r="J119" s="144">
        <f t="shared" si="21"/>
        <v>-1.5833333333333339</v>
      </c>
      <c r="K119" s="173">
        <f t="shared" si="22"/>
        <v>0</v>
      </c>
      <c r="L119" s="190">
        <f t="shared" si="23"/>
        <v>-2.583333333333333</v>
      </c>
      <c r="M119" s="183">
        <f t="shared" si="17"/>
        <v>0.8811881188118813</v>
      </c>
    </row>
    <row r="120" spans="1:13" ht="13.5" customHeight="1">
      <c r="A120" s="38"/>
      <c r="B120" s="79" t="s">
        <v>57</v>
      </c>
      <c r="C120" s="17" t="s">
        <v>58</v>
      </c>
      <c r="D120" s="80"/>
      <c r="E120" s="81"/>
      <c r="F120" s="82"/>
      <c r="G120" s="80"/>
      <c r="H120" s="81"/>
      <c r="I120" s="82"/>
      <c r="J120" s="145"/>
      <c r="K120" s="146"/>
      <c r="L120" s="193"/>
      <c r="M120" s="183" t="str">
        <f t="shared" si="17"/>
        <v>-</v>
      </c>
    </row>
    <row r="121" spans="1:13">
      <c r="A121" s="38"/>
      <c r="B121" s="79" t="s">
        <v>87</v>
      </c>
      <c r="C121" s="17" t="s">
        <v>59</v>
      </c>
      <c r="D121" s="80"/>
      <c r="E121" s="81"/>
      <c r="F121" s="82"/>
      <c r="G121" s="80"/>
      <c r="H121" s="81"/>
      <c r="I121" s="82"/>
      <c r="J121" s="145"/>
      <c r="K121" s="146"/>
      <c r="L121" s="193"/>
      <c r="M121" s="183" t="str">
        <f t="shared" si="17"/>
        <v>-</v>
      </c>
    </row>
    <row r="122" spans="1:13">
      <c r="A122" s="16"/>
      <c r="B122" s="235" t="s">
        <v>86</v>
      </c>
      <c r="C122" s="17" t="s">
        <v>5</v>
      </c>
      <c r="D122" s="108">
        <v>3796</v>
      </c>
      <c r="E122" s="109">
        <v>3788</v>
      </c>
      <c r="F122" s="110">
        <v>3788</v>
      </c>
      <c r="G122" s="18">
        <v>5291.1019999999999</v>
      </c>
      <c r="H122" s="19">
        <v>4891.5659999999998</v>
      </c>
      <c r="I122" s="20">
        <v>7583.049</v>
      </c>
      <c r="J122" s="144">
        <f t="shared" ref="J122" si="24">G122-D122</f>
        <v>1495.1019999999999</v>
      </c>
      <c r="K122" s="173">
        <f t="shared" ref="K122" si="25">H122-E122</f>
        <v>1103.5659999999998</v>
      </c>
      <c r="L122" s="190">
        <f t="shared" ref="L122" si="26">I122-F122</f>
        <v>3795.049</v>
      </c>
      <c r="M122" s="183">
        <f t="shared" si="17"/>
        <v>1.4331700655175426</v>
      </c>
    </row>
    <row r="123" spans="1:13" ht="14.25" thickBot="1">
      <c r="A123" s="83"/>
      <c r="B123" s="239"/>
      <c r="C123" s="51" t="s">
        <v>6</v>
      </c>
      <c r="D123" s="114">
        <v>1</v>
      </c>
      <c r="E123" s="115">
        <v>1</v>
      </c>
      <c r="F123" s="116">
        <v>1</v>
      </c>
      <c r="G123" s="40">
        <v>1.3333333333333333</v>
      </c>
      <c r="H123" s="30">
        <v>1.1666666666666667</v>
      </c>
      <c r="I123" s="41">
        <f>20/12</f>
        <v>1.6666666666666667</v>
      </c>
      <c r="J123" s="169">
        <f t="shared" ref="J123:J125" si="27">G123-D123</f>
        <v>0.33333333333333326</v>
      </c>
      <c r="K123" s="174">
        <f t="shared" ref="K123:K126" si="28">H123-E123</f>
        <v>0.16666666666666674</v>
      </c>
      <c r="L123" s="191">
        <f t="shared" ref="L123:L126" si="29">I123-F123</f>
        <v>0.66666666666666674</v>
      </c>
      <c r="M123" s="184">
        <f t="shared" si="17"/>
        <v>1.2500000000000002</v>
      </c>
    </row>
    <row r="124" spans="1:13">
      <c r="A124" s="74" t="s">
        <v>60</v>
      </c>
      <c r="B124" s="84"/>
      <c r="C124" s="85" t="s">
        <v>5</v>
      </c>
      <c r="D124" s="129">
        <v>17023</v>
      </c>
      <c r="E124" s="130">
        <v>17288</v>
      </c>
      <c r="F124" s="131">
        <v>17201</v>
      </c>
      <c r="G124" s="86">
        <v>17012.302</v>
      </c>
      <c r="H124" s="48">
        <v>14729.648999999999</v>
      </c>
      <c r="I124" s="87">
        <v>15731.38</v>
      </c>
      <c r="J124" s="223">
        <f t="shared" si="27"/>
        <v>-10.69800000000032</v>
      </c>
      <c r="K124" s="224">
        <f t="shared" si="28"/>
        <v>-2558.3510000000006</v>
      </c>
      <c r="L124" s="225">
        <f t="shared" si="29"/>
        <v>-1469.6200000000008</v>
      </c>
      <c r="M124" s="199">
        <f t="shared" si="17"/>
        <v>0.92470613324404893</v>
      </c>
    </row>
    <row r="125" spans="1:13" ht="14.25" thickBot="1">
      <c r="A125" s="49"/>
      <c r="B125" s="50"/>
      <c r="C125" s="51" t="s">
        <v>6</v>
      </c>
      <c r="D125" s="120">
        <v>111</v>
      </c>
      <c r="E125" s="121">
        <v>113</v>
      </c>
      <c r="F125" s="122">
        <v>113</v>
      </c>
      <c r="G125" s="52">
        <v>107.75</v>
      </c>
      <c r="H125" s="53">
        <v>102.83333333333333</v>
      </c>
      <c r="I125" s="54">
        <f>1204/12</f>
        <v>100.33333333333333</v>
      </c>
      <c r="J125" s="169">
        <f t="shared" si="27"/>
        <v>-3.25</v>
      </c>
      <c r="K125" s="174">
        <f t="shared" si="28"/>
        <v>-10.166666666666671</v>
      </c>
      <c r="L125" s="191">
        <f t="shared" si="29"/>
        <v>-12.666666666666671</v>
      </c>
      <c r="M125" s="187">
        <f t="shared" si="17"/>
        <v>0.93116782675947407</v>
      </c>
    </row>
    <row r="126" spans="1:13" ht="14.25" thickBot="1">
      <c r="A126" s="55" t="s">
        <v>27</v>
      </c>
      <c r="B126" s="3"/>
      <c r="C126" s="56" t="s">
        <v>5</v>
      </c>
      <c r="D126" s="57">
        <f t="shared" ref="D126:I126" si="30">IF(ISERROR(SUM(D57,D60,D63,D66,D69,D71,D74,D77,D80,D83,D86,D88,D90,D92,D95,D97,D99,D102,D104,D106,D108,D110,D112,D116,D118,D122,D124)),0,(SUM(D57,D60,D63,D66,D69,D71,D74,D77,D80,D83,D86,D88,D90,D92,D95,D97,D99,D102,D104,D106,D108,D110,D112,D116,D118,D122,D124)))</f>
        <v>386289</v>
      </c>
      <c r="E126" s="58">
        <f t="shared" si="30"/>
        <v>390576</v>
      </c>
      <c r="F126" s="59">
        <f t="shared" si="30"/>
        <v>404836</v>
      </c>
      <c r="G126" s="57">
        <f t="shared" si="30"/>
        <v>389469.67400000006</v>
      </c>
      <c r="H126" s="58">
        <f>IF(ISERROR(SUM(H57,H60,H63,H66,H69,H71,H74,H77,H80,H83,H86,H88,H90,H92,H95,H97,H99,H102,H104,H106,H108,H110,H112,H116,H118,H122,H124)),0,(SUM(H57,H60,H63,H66,H69,H71,H74,H77,H80,H83,H86,H88,H90,H92,H95,H97,H99,H102,H104,H106,H108,H110,H112,H116,H118,H122,H124)))</f>
        <v>393378.70009090903</v>
      </c>
      <c r="I126" s="58">
        <f t="shared" si="30"/>
        <v>404604.00800000003</v>
      </c>
      <c r="J126" s="141">
        <f>G126-D126</f>
        <v>3180.6740000000573</v>
      </c>
      <c r="K126" s="175">
        <f t="shared" si="28"/>
        <v>2802.7000909090275</v>
      </c>
      <c r="L126" s="172">
        <f t="shared" si="29"/>
        <v>-231.99199999996927</v>
      </c>
      <c r="M126" s="200">
        <f t="shared" si="17"/>
        <v>1.0388588252445041</v>
      </c>
    </row>
    <row r="127" spans="1:13">
      <c r="A127" s="156" t="s">
        <v>28</v>
      </c>
      <c r="B127" s="156"/>
      <c r="C127" s="156"/>
      <c r="D127" s="156"/>
      <c r="E127" s="156"/>
      <c r="F127" s="156"/>
      <c r="G127" s="156"/>
      <c r="H127" s="156"/>
      <c r="I127" s="156"/>
      <c r="J127" s="157"/>
      <c r="K127" s="157"/>
      <c r="L127" s="157"/>
      <c r="M127" s="245"/>
    </row>
    <row r="128" spans="1:13">
      <c r="A128" s="156"/>
      <c r="B128" s="156"/>
      <c r="C128" s="156"/>
      <c r="D128" s="156"/>
      <c r="E128" s="156"/>
      <c r="F128" s="156"/>
      <c r="G128" s="156"/>
      <c r="H128" s="156"/>
      <c r="I128" s="246"/>
      <c r="J128" s="157"/>
      <c r="K128" s="157"/>
      <c r="L128" s="157"/>
      <c r="M128" s="245"/>
    </row>
    <row r="129" spans="1:13" s="1" customFormat="1">
      <c r="A129" s="165" t="s">
        <v>61</v>
      </c>
      <c r="B129" s="156"/>
      <c r="C129" s="156"/>
      <c r="D129" s="247"/>
      <c r="E129" s="156"/>
      <c r="F129" s="156"/>
      <c r="G129" s="247"/>
      <c r="H129" s="156"/>
      <c r="I129" s="156"/>
      <c r="J129" s="157"/>
      <c r="K129" s="157"/>
      <c r="L129" s="157"/>
      <c r="M129" s="245"/>
    </row>
    <row r="130" spans="1:13" s="1" customFormat="1" ht="14.25" thickBot="1">
      <c r="A130" s="165"/>
      <c r="B130" s="156"/>
      <c r="C130" s="156"/>
      <c r="D130" s="156" t="s">
        <v>65</v>
      </c>
      <c r="E130" s="156"/>
      <c r="F130" s="156"/>
      <c r="G130" s="156" t="s">
        <v>66</v>
      </c>
      <c r="H130" s="156"/>
      <c r="I130" s="156"/>
      <c r="J130" s="157" t="s">
        <v>69</v>
      </c>
      <c r="K130" s="157"/>
      <c r="L130" s="157"/>
      <c r="M130" s="248" t="s">
        <v>70</v>
      </c>
    </row>
    <row r="131" spans="1:13" s="1" customFormat="1" ht="14.25" thickBot="1">
      <c r="A131" s="2"/>
      <c r="B131" s="3"/>
      <c r="C131" s="4"/>
      <c r="D131" s="8" t="s">
        <v>0</v>
      </c>
      <c r="E131" s="6" t="s">
        <v>1</v>
      </c>
      <c r="F131" s="60" t="s">
        <v>2</v>
      </c>
      <c r="G131" s="8" t="s">
        <v>0</v>
      </c>
      <c r="H131" s="6" t="s">
        <v>1</v>
      </c>
      <c r="I131" s="60" t="s">
        <v>2</v>
      </c>
      <c r="J131" s="147" t="s">
        <v>0</v>
      </c>
      <c r="K131" s="134" t="s">
        <v>1</v>
      </c>
      <c r="L131" s="194" t="s">
        <v>2</v>
      </c>
      <c r="M131" s="186" t="s">
        <v>71</v>
      </c>
    </row>
    <row r="132" spans="1:13" s="1" customFormat="1">
      <c r="A132" s="88" t="s">
        <v>27</v>
      </c>
      <c r="B132" s="89"/>
      <c r="C132" s="90"/>
      <c r="D132" s="91">
        <f t="shared" ref="D132:L132" si="31">D50+D126</f>
        <v>407445</v>
      </c>
      <c r="E132" s="92">
        <f t="shared" si="31"/>
        <v>412502</v>
      </c>
      <c r="F132" s="93">
        <f t="shared" si="31"/>
        <v>419993</v>
      </c>
      <c r="G132" s="91">
        <f t="shared" si="31"/>
        <v>404188.31600000005</v>
      </c>
      <c r="H132" s="92">
        <f t="shared" si="31"/>
        <v>404964.121090909</v>
      </c>
      <c r="I132" s="93">
        <f t="shared" si="31"/>
        <v>408812.34800000006</v>
      </c>
      <c r="J132" s="148">
        <f>J50+J126</f>
        <v>-3256.6839999999429</v>
      </c>
      <c r="K132" s="149">
        <f t="shared" si="31"/>
        <v>-7537.8789090909704</v>
      </c>
      <c r="L132" s="195">
        <f t="shared" si="31"/>
        <v>-11180.651999999969</v>
      </c>
      <c r="M132" s="199">
        <f t="shared" si="17"/>
        <v>1.0114402911142044</v>
      </c>
    </row>
    <row r="133" spans="1:13" s="1" customFormat="1">
      <c r="A133" s="94"/>
      <c r="B133" s="95" t="s">
        <v>62</v>
      </c>
      <c r="C133" s="96"/>
      <c r="D133" s="97">
        <f t="shared" ref="D133:L133" si="32">D6+D8+D11+D14+D17+D19+D21+D23+D26+D29+D32+D34+D36+D41+D44+D48+D57+D60+D63+D66+D69+D71+D74+D77+D80+D83+D86+D88+D90+D95+D97+D99+D102+D110+D112+D124</f>
        <v>149286</v>
      </c>
      <c r="E133" s="98">
        <f t="shared" si="32"/>
        <v>153724</v>
      </c>
      <c r="F133" s="99">
        <f t="shared" si="32"/>
        <v>151345</v>
      </c>
      <c r="G133" s="97">
        <f t="shared" si="32"/>
        <v>162814.78000000003</v>
      </c>
      <c r="H133" s="98">
        <f t="shared" si="32"/>
        <v>152559.90109090909</v>
      </c>
      <c r="I133" s="99">
        <f t="shared" si="32"/>
        <v>155500.51300000004</v>
      </c>
      <c r="J133" s="150">
        <f t="shared" si="32"/>
        <v>13528.780000000008</v>
      </c>
      <c r="K133" s="151">
        <f t="shared" si="32"/>
        <v>-1164.0989090909079</v>
      </c>
      <c r="L133" s="196">
        <f t="shared" si="32"/>
        <v>4155.5130000000045</v>
      </c>
      <c r="M133" s="183">
        <f t="shared" si="17"/>
        <v>0.95507614849217015</v>
      </c>
    </row>
    <row r="134" spans="1:13" s="1" customFormat="1">
      <c r="A134" s="94"/>
      <c r="B134" s="95" t="s">
        <v>63</v>
      </c>
      <c r="C134" s="96"/>
      <c r="D134" s="100">
        <f>D38+D46+D92+D104+D106</f>
        <v>63010</v>
      </c>
      <c r="E134" s="98">
        <f t="shared" ref="E134:F134" si="33">E38+E46+E92+E104+E106</f>
        <v>66959</v>
      </c>
      <c r="F134" s="101">
        <f t="shared" si="33"/>
        <v>76829</v>
      </c>
      <c r="G134" s="100">
        <f>G38+G46+G92+G104+G106</f>
        <v>54843.138999999996</v>
      </c>
      <c r="H134" s="98">
        <f t="shared" ref="H134:I134" si="34">H38+H46+H92+H104+H106</f>
        <v>51964.297000000006</v>
      </c>
      <c r="I134" s="101">
        <f t="shared" si="34"/>
        <v>43224.29</v>
      </c>
      <c r="J134" s="152">
        <f>J38+J46+J92+J104+J106</f>
        <v>-8166.8610000000008</v>
      </c>
      <c r="K134" s="151">
        <f t="shared" ref="K134:L134" si="35">K38+K46+K92+K104+K106</f>
        <v>-14994.702999999998</v>
      </c>
      <c r="L134" s="197">
        <f t="shared" si="35"/>
        <v>-33604.71</v>
      </c>
      <c r="M134" s="183">
        <f t="shared" si="17"/>
        <v>0.78814398278698095</v>
      </c>
    </row>
    <row r="135" spans="1:13" s="1" customFormat="1" ht="14.25" thickBot="1">
      <c r="A135" s="102"/>
      <c r="B135" s="103" t="s">
        <v>64</v>
      </c>
      <c r="C135" s="104"/>
      <c r="D135" s="105">
        <f>D108+D116+D118+D122</f>
        <v>195149</v>
      </c>
      <c r="E135" s="106">
        <f t="shared" ref="E135:F135" si="36">E108+E116+E118+E122</f>
        <v>191819</v>
      </c>
      <c r="F135" s="107">
        <f t="shared" si="36"/>
        <v>191819</v>
      </c>
      <c r="G135" s="105">
        <f>G108+G116+G118+G122</f>
        <v>186530.397</v>
      </c>
      <c r="H135" s="106">
        <f t="shared" ref="H135:I135" si="37">H108+H116+H118+H122</f>
        <v>200439.92299999998</v>
      </c>
      <c r="I135" s="107">
        <f t="shared" si="37"/>
        <v>210087.54500000001</v>
      </c>
      <c r="J135" s="153">
        <f>J108+J116+J118+J122</f>
        <v>-8618.6030000000101</v>
      </c>
      <c r="K135" s="154">
        <f t="shared" ref="K135:L135" si="38">K108+K116+K118+K122</f>
        <v>8620.922999999988</v>
      </c>
      <c r="L135" s="198">
        <f t="shared" si="38"/>
        <v>18268.545000000013</v>
      </c>
      <c r="M135" s="184">
        <f t="shared" ref="M135" si="39">IF(OR(G135=0,I135=0),"-",I135/G135)</f>
        <v>1.1262912017498146</v>
      </c>
    </row>
    <row r="136" spans="1:13" customFormat="1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</row>
    <row r="137" spans="1:13" s="1" customFormat="1">
      <c r="A137" s="165" t="s">
        <v>84</v>
      </c>
      <c r="B137" s="156"/>
      <c r="C137" s="156"/>
      <c r="D137" s="247"/>
      <c r="E137" s="156"/>
      <c r="F137" s="156"/>
      <c r="G137" s="247"/>
      <c r="H137" s="156"/>
      <c r="I137" s="156"/>
      <c r="J137" s="157"/>
      <c r="K137" s="157"/>
      <c r="L137" s="157"/>
      <c r="M137" s="245"/>
    </row>
    <row r="138" spans="1:13" s="1" customFormat="1" ht="14.25" thickBot="1">
      <c r="A138" s="165"/>
      <c r="B138" s="156"/>
      <c r="C138" s="156"/>
      <c r="D138" s="156" t="s">
        <v>65</v>
      </c>
      <c r="E138" s="156"/>
      <c r="F138" s="156"/>
      <c r="G138" s="156" t="s">
        <v>66</v>
      </c>
      <c r="H138" s="156"/>
      <c r="I138" s="156"/>
      <c r="J138" s="157" t="s">
        <v>69</v>
      </c>
      <c r="K138" s="157"/>
      <c r="L138" s="157"/>
      <c r="M138" s="248" t="s">
        <v>70</v>
      </c>
    </row>
    <row r="139" spans="1:13" s="1" customFormat="1" ht="14.25" thickBot="1">
      <c r="A139" s="2"/>
      <c r="B139" s="3"/>
      <c r="C139" s="4"/>
      <c r="D139" s="8" t="s">
        <v>0</v>
      </c>
      <c r="E139" s="6" t="s">
        <v>1</v>
      </c>
      <c r="F139" s="208" t="s">
        <v>2</v>
      </c>
      <c r="G139" s="8" t="s">
        <v>0</v>
      </c>
      <c r="H139" s="6" t="s">
        <v>1</v>
      </c>
      <c r="I139" s="208" t="s">
        <v>2</v>
      </c>
      <c r="J139" s="147" t="s">
        <v>0</v>
      </c>
      <c r="K139" s="134" t="s">
        <v>1</v>
      </c>
      <c r="L139" s="194" t="s">
        <v>2</v>
      </c>
      <c r="M139" s="186" t="s">
        <v>71</v>
      </c>
    </row>
    <row r="140" spans="1:13" s="1" customFormat="1">
      <c r="A140" s="94"/>
      <c r="B140" s="229" t="s">
        <v>72</v>
      </c>
      <c r="C140" s="230"/>
      <c r="D140" s="209">
        <v>1149</v>
      </c>
      <c r="E140" s="205">
        <v>1132</v>
      </c>
      <c r="F140" s="210">
        <v>1115</v>
      </c>
      <c r="G140" s="209">
        <v>1178</v>
      </c>
      <c r="H140" s="205">
        <v>1167</v>
      </c>
      <c r="I140" s="210">
        <v>1145</v>
      </c>
      <c r="J140" s="216">
        <f>G140-D140</f>
        <v>29</v>
      </c>
      <c r="K140" s="206">
        <f t="shared" ref="K140:L140" si="40">H140-E140</f>
        <v>35</v>
      </c>
      <c r="L140" s="215">
        <f t="shared" si="40"/>
        <v>30</v>
      </c>
      <c r="M140" s="199">
        <f>IF(OR(G140=0,I140=0),"-",I140/G140)</f>
        <v>0.97198641765704585</v>
      </c>
    </row>
    <row r="141" spans="1:13" s="1" customFormat="1">
      <c r="A141" s="94"/>
      <c r="B141" s="231" t="s">
        <v>73</v>
      </c>
      <c r="C141" s="232"/>
      <c r="D141" s="211">
        <v>269</v>
      </c>
      <c r="E141" s="201">
        <v>278</v>
      </c>
      <c r="F141" s="212">
        <v>282</v>
      </c>
      <c r="G141" s="211">
        <v>265</v>
      </c>
      <c r="H141" s="201">
        <v>265</v>
      </c>
      <c r="I141" s="212">
        <f t="shared" ref="I141" si="41">SUM(I142:I148)</f>
        <v>249</v>
      </c>
      <c r="J141" s="152">
        <f t="shared" ref="J141:J149" si="42">G141-D141</f>
        <v>-4</v>
      </c>
      <c r="K141" s="151">
        <f t="shared" ref="K141:K149" si="43">H141-E141</f>
        <v>-13</v>
      </c>
      <c r="L141" s="197">
        <f t="shared" ref="L141:L149" si="44">I141-F141</f>
        <v>-33</v>
      </c>
      <c r="M141" s="199">
        <f t="shared" ref="M141:M149" si="45">IF(OR(G141=0,I141=0),"-",I141/G141)</f>
        <v>0.93962264150943398</v>
      </c>
    </row>
    <row r="142" spans="1:13" s="1" customFormat="1">
      <c r="A142" s="94"/>
      <c r="B142" s="231"/>
      <c r="C142" s="207" t="s">
        <v>74</v>
      </c>
      <c r="D142" s="211">
        <v>24</v>
      </c>
      <c r="E142" s="201">
        <v>24</v>
      </c>
      <c r="F142" s="212">
        <v>23</v>
      </c>
      <c r="G142" s="211">
        <v>10</v>
      </c>
      <c r="H142" s="201">
        <v>10</v>
      </c>
      <c r="I142" s="212">
        <v>15</v>
      </c>
      <c r="J142" s="152">
        <f t="shared" si="42"/>
        <v>-14</v>
      </c>
      <c r="K142" s="151">
        <f t="shared" si="43"/>
        <v>-14</v>
      </c>
      <c r="L142" s="197">
        <f t="shared" si="44"/>
        <v>-8</v>
      </c>
      <c r="M142" s="199">
        <f t="shared" si="45"/>
        <v>1.5</v>
      </c>
    </row>
    <row r="143" spans="1:13" s="1" customFormat="1">
      <c r="A143" s="202"/>
      <c r="B143" s="231"/>
      <c r="C143" s="207" t="s">
        <v>75</v>
      </c>
      <c r="D143" s="211">
        <v>31</v>
      </c>
      <c r="E143" s="201">
        <v>29</v>
      </c>
      <c r="F143" s="212">
        <v>28</v>
      </c>
      <c r="G143" s="211">
        <v>26</v>
      </c>
      <c r="H143" s="201">
        <v>27</v>
      </c>
      <c r="I143" s="212">
        <v>13</v>
      </c>
      <c r="J143" s="152">
        <f t="shared" si="42"/>
        <v>-5</v>
      </c>
      <c r="K143" s="151">
        <f t="shared" si="43"/>
        <v>-2</v>
      </c>
      <c r="L143" s="197">
        <f t="shared" si="44"/>
        <v>-15</v>
      </c>
      <c r="M143" s="199">
        <f t="shared" si="45"/>
        <v>0.5</v>
      </c>
    </row>
    <row r="144" spans="1:13" s="1" customFormat="1">
      <c r="A144" s="202"/>
      <c r="B144" s="231"/>
      <c r="C144" s="207" t="s">
        <v>76</v>
      </c>
      <c r="D144" s="211">
        <v>68</v>
      </c>
      <c r="E144" s="201">
        <v>70</v>
      </c>
      <c r="F144" s="212">
        <v>71</v>
      </c>
      <c r="G144" s="211">
        <v>62</v>
      </c>
      <c r="H144" s="201">
        <v>51</v>
      </c>
      <c r="I144" s="212">
        <v>45</v>
      </c>
      <c r="J144" s="152">
        <f t="shared" si="42"/>
        <v>-6</v>
      </c>
      <c r="K144" s="151">
        <f t="shared" si="43"/>
        <v>-19</v>
      </c>
      <c r="L144" s="197">
        <f t="shared" si="44"/>
        <v>-26</v>
      </c>
      <c r="M144" s="199">
        <f t="shared" si="45"/>
        <v>0.72580645161290325</v>
      </c>
    </row>
    <row r="145" spans="1:13" s="1" customFormat="1">
      <c r="A145" s="202"/>
      <c r="B145" s="231"/>
      <c r="C145" s="207" t="s">
        <v>77</v>
      </c>
      <c r="D145" s="211">
        <v>50</v>
      </c>
      <c r="E145" s="201">
        <v>54</v>
      </c>
      <c r="F145" s="212">
        <v>58</v>
      </c>
      <c r="G145" s="211">
        <v>59</v>
      </c>
      <c r="H145" s="201">
        <v>50</v>
      </c>
      <c r="I145" s="212">
        <v>41</v>
      </c>
      <c r="J145" s="152">
        <f t="shared" si="42"/>
        <v>9</v>
      </c>
      <c r="K145" s="151">
        <f t="shared" si="43"/>
        <v>-4</v>
      </c>
      <c r="L145" s="197">
        <f t="shared" si="44"/>
        <v>-17</v>
      </c>
      <c r="M145" s="199">
        <f t="shared" si="45"/>
        <v>0.69491525423728817</v>
      </c>
    </row>
    <row r="146" spans="1:13" s="1" customFormat="1">
      <c r="A146" s="202"/>
      <c r="B146" s="231"/>
      <c r="C146" s="207" t="s">
        <v>78</v>
      </c>
      <c r="D146" s="211">
        <v>27</v>
      </c>
      <c r="E146" s="201">
        <v>28</v>
      </c>
      <c r="F146" s="212">
        <v>29</v>
      </c>
      <c r="G146" s="211">
        <v>34</v>
      </c>
      <c r="H146" s="201">
        <v>40</v>
      </c>
      <c r="I146" s="212">
        <v>47</v>
      </c>
      <c r="J146" s="152">
        <f t="shared" si="42"/>
        <v>7</v>
      </c>
      <c r="K146" s="151">
        <f t="shared" si="43"/>
        <v>12</v>
      </c>
      <c r="L146" s="197">
        <f t="shared" si="44"/>
        <v>18</v>
      </c>
      <c r="M146" s="199">
        <f t="shared" si="45"/>
        <v>1.3823529411764706</v>
      </c>
    </row>
    <row r="147" spans="1:13" s="1" customFormat="1">
      <c r="A147" s="202"/>
      <c r="B147" s="231"/>
      <c r="C147" s="207" t="s">
        <v>79</v>
      </c>
      <c r="D147" s="211">
        <v>47</v>
      </c>
      <c r="E147" s="201">
        <v>53</v>
      </c>
      <c r="F147" s="212">
        <v>52</v>
      </c>
      <c r="G147" s="211">
        <v>40</v>
      </c>
      <c r="H147" s="201">
        <v>46</v>
      </c>
      <c r="I147" s="212">
        <v>47</v>
      </c>
      <c r="J147" s="152">
        <f t="shared" si="42"/>
        <v>-7</v>
      </c>
      <c r="K147" s="151">
        <f t="shared" si="43"/>
        <v>-7</v>
      </c>
      <c r="L147" s="197">
        <f t="shared" si="44"/>
        <v>-5</v>
      </c>
      <c r="M147" s="199">
        <f t="shared" si="45"/>
        <v>1.175</v>
      </c>
    </row>
    <row r="148" spans="1:13" s="1" customFormat="1">
      <c r="A148" s="202"/>
      <c r="B148" s="231"/>
      <c r="C148" s="207" t="s">
        <v>80</v>
      </c>
      <c r="D148" s="211">
        <v>22</v>
      </c>
      <c r="E148" s="201">
        <v>20</v>
      </c>
      <c r="F148" s="212">
        <v>21</v>
      </c>
      <c r="G148" s="211">
        <v>34</v>
      </c>
      <c r="H148" s="201">
        <v>41</v>
      </c>
      <c r="I148" s="212">
        <v>41</v>
      </c>
      <c r="J148" s="152">
        <f t="shared" si="42"/>
        <v>12</v>
      </c>
      <c r="K148" s="151">
        <f t="shared" si="43"/>
        <v>21</v>
      </c>
      <c r="L148" s="197">
        <f t="shared" si="44"/>
        <v>20</v>
      </c>
      <c r="M148" s="199">
        <f t="shared" si="45"/>
        <v>1.2058823529411764</v>
      </c>
    </row>
    <row r="149" spans="1:13" s="1" customFormat="1" ht="14.25" thickBot="1">
      <c r="A149" s="203"/>
      <c r="B149" s="233" t="s">
        <v>81</v>
      </c>
      <c r="C149" s="234"/>
      <c r="D149" s="213">
        <f>D141/D140*100</f>
        <v>23.411662315056571</v>
      </c>
      <c r="E149" s="204">
        <f t="shared" ref="E149:I149" si="46">E141/E140*100</f>
        <v>24.558303886925795</v>
      </c>
      <c r="F149" s="214">
        <f t="shared" si="46"/>
        <v>25.291479820627806</v>
      </c>
      <c r="G149" s="213">
        <f>G141/G140*100</f>
        <v>22.495755517826826</v>
      </c>
      <c r="H149" s="204">
        <f t="shared" si="46"/>
        <v>22.707797772065124</v>
      </c>
      <c r="I149" s="214">
        <f t="shared" si="46"/>
        <v>21.746724890829693</v>
      </c>
      <c r="J149" s="217">
        <f t="shared" si="42"/>
        <v>-0.915906797229745</v>
      </c>
      <c r="K149" s="218">
        <f t="shared" si="43"/>
        <v>-1.8505061148606714</v>
      </c>
      <c r="L149" s="218">
        <f t="shared" si="44"/>
        <v>-3.5447549297981134</v>
      </c>
      <c r="M149" s="219">
        <f t="shared" si="45"/>
        <v>0.96670346873197655</v>
      </c>
    </row>
    <row r="150" spans="1:13" s="1" customFormat="1">
      <c r="A150"/>
      <c r="B150"/>
      <c r="C150"/>
      <c r="D150"/>
      <c r="E150"/>
      <c r="F150"/>
      <c r="G150"/>
      <c r="H150"/>
      <c r="I150" s="243" t="s">
        <v>82</v>
      </c>
      <c r="J150"/>
      <c r="K150"/>
      <c r="L150"/>
      <c r="M150"/>
    </row>
    <row r="151" spans="1:13" s="1" customFormat="1">
      <c r="A151"/>
      <c r="B151"/>
      <c r="C151"/>
      <c r="D151"/>
      <c r="E151"/>
      <c r="F151"/>
      <c r="G151"/>
      <c r="H151"/>
      <c r="I151" s="243" t="s">
        <v>83</v>
      </c>
      <c r="J151"/>
      <c r="K151"/>
      <c r="L151"/>
      <c r="M151"/>
    </row>
  </sheetData>
  <mergeCells count="46">
    <mergeCell ref="B34:B35"/>
    <mergeCell ref="B6:B7"/>
    <mergeCell ref="B8:B9"/>
    <mergeCell ref="B11:B12"/>
    <mergeCell ref="B14:B15"/>
    <mergeCell ref="B17:B18"/>
    <mergeCell ref="B19:B20"/>
    <mergeCell ref="B21:B22"/>
    <mergeCell ref="B23:B24"/>
    <mergeCell ref="B26:B27"/>
    <mergeCell ref="B29:B30"/>
    <mergeCell ref="B32:B33"/>
    <mergeCell ref="B106:B107"/>
    <mergeCell ref="B108:B109"/>
    <mergeCell ref="B110:B111"/>
    <mergeCell ref="B74:B75"/>
    <mergeCell ref="B38:B39"/>
    <mergeCell ref="B41:B42"/>
    <mergeCell ref="B44:B45"/>
    <mergeCell ref="B46:B47"/>
    <mergeCell ref="B57:B58"/>
    <mergeCell ref="B60:B61"/>
    <mergeCell ref="B63:B64"/>
    <mergeCell ref="B66:B67"/>
    <mergeCell ref="B69:B70"/>
    <mergeCell ref="B71:B72"/>
    <mergeCell ref="B104:B105"/>
    <mergeCell ref="B77:B78"/>
    <mergeCell ref="B80:B81"/>
    <mergeCell ref="B83:B84"/>
    <mergeCell ref="B86:B87"/>
    <mergeCell ref="B88:B89"/>
    <mergeCell ref="B90:B91"/>
    <mergeCell ref="B92:B93"/>
    <mergeCell ref="B95:B96"/>
    <mergeCell ref="B97:B98"/>
    <mergeCell ref="B99:B100"/>
    <mergeCell ref="B102:B103"/>
    <mergeCell ref="B149:C149"/>
    <mergeCell ref="B122:B123"/>
    <mergeCell ref="B112:B113"/>
    <mergeCell ref="B116:B117"/>
    <mergeCell ref="B140:C140"/>
    <mergeCell ref="B141:C141"/>
    <mergeCell ref="B142:B148"/>
    <mergeCell ref="B118:B119"/>
  </mergeCells>
  <phoneticPr fontId="4"/>
  <pageMargins left="0.25" right="0.25" top="0.75" bottom="0.75" header="0.3" footer="0.3"/>
  <pageSetup paperSize="9" scale="57" fitToHeight="0" orientation="portrait" r:id="rId1"/>
  <headerFooter>
    <oddFooter>&amp;C&amp;P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サービス別給付費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　幸</dc:creator>
  <cp:lastModifiedBy>hoken</cp:lastModifiedBy>
  <cp:lastPrinted>2018-07-25T02:27:57Z</cp:lastPrinted>
  <dcterms:created xsi:type="dcterms:W3CDTF">2018-04-24T06:20:49Z</dcterms:created>
  <dcterms:modified xsi:type="dcterms:W3CDTF">2018-08-09T02:21:04Z</dcterms:modified>
</cp:coreProperties>
</file>