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ile-server\総務課\050財政係\14 公会計\R7年度公会計（Ｒ６）\☆公表用☆\☆公表\"/>
    </mc:Choice>
  </mc:AlternateContent>
  <xr:revisionPtr revIDLastSave="0" documentId="13_ncr:1_{91EF6646-DD45-4493-915C-6E8D7A728848}" xr6:coauthVersionLast="47" xr6:coauthVersionMax="47" xr10:uidLastSave="{00000000-0000-0000-0000-000000000000}"/>
  <bookViews>
    <workbookView xWindow="11565" yWindow="765" windowWidth="11550" windowHeight="13830" firstSheet="12" activeTab="12" xr2:uid="{00000000-000D-0000-FFFF-FFFF00000000}"/>
  </bookViews>
  <sheets>
    <sheet name="概要" sheetId="2" r:id="rId1"/>
    <sheet name="→一般会計等" sheetId="6" r:id="rId2"/>
    <sheet name="貸借対照表" sheetId="20" r:id="rId3"/>
    <sheet name="行政コスト計算書" sheetId="21" r:id="rId4"/>
    <sheet name="純資産変動計算書" sheetId="22" r:id="rId5"/>
    <sheet name="資金収支計算書" sheetId="23" r:id="rId6"/>
    <sheet name="有形固定資産の行政目的別明細" sheetId="24" r:id="rId7"/>
    <sheet name="有形固定資産の明細" sheetId="25" r:id="rId8"/>
    <sheet name="→全体会計 " sheetId="9" r:id="rId9"/>
    <sheet name="貸借対照表 (全体)" sheetId="26" r:id="rId10"/>
    <sheet name="行政コスト計算書(全体)" sheetId="27" r:id="rId11"/>
    <sheet name="純資産変動計算書(全体)" sheetId="28" r:id="rId12"/>
    <sheet name="資金収支計算書 (全体)" sheetId="29" r:id="rId13"/>
    <sheet name="注記" sheetId="31" r:id="rId14"/>
    <sheet name="→連結書類" sheetId="14" r:id="rId15"/>
    <sheet name="貸借対照表 (連結)" sheetId="32" r:id="rId16"/>
    <sheet name="行政コスト計算書 (連結)" sheetId="33" r:id="rId17"/>
    <sheet name="純資産変動計算書 (連結)" sheetId="34" r:id="rId18"/>
    <sheet name="資金収支計算書 (連結)" sheetId="35" r:id="rId19"/>
  </sheets>
  <definedNames>
    <definedName name="_xlnm.Print_Area" localSheetId="0">概要!$A$1:$AU$148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7" i="35" l="1"/>
  <c r="M66" i="35"/>
  <c r="M64" i="35"/>
  <c r="M62" i="35"/>
  <c r="M60" i="35"/>
  <c r="M59" i="35"/>
  <c r="M58" i="35"/>
  <c r="M56" i="35"/>
  <c r="M55" i="35"/>
  <c r="M53" i="35"/>
  <c r="M52" i="35"/>
  <c r="M50" i="35"/>
  <c r="M48" i="35"/>
  <c r="M46" i="35"/>
  <c r="M45" i="35"/>
  <c r="M44" i="35"/>
  <c r="M40" i="35"/>
  <c r="M39" i="35"/>
  <c r="M38" i="35"/>
  <c r="M36" i="35"/>
  <c r="M31" i="35"/>
  <c r="M30" i="35"/>
  <c r="M29" i="35"/>
  <c r="M28" i="35"/>
  <c r="M27" i="35"/>
  <c r="M26" i="35"/>
  <c r="M24" i="35"/>
  <c r="M23" i="35"/>
  <c r="M22" i="35"/>
  <c r="M21" i="35"/>
  <c r="M20" i="35"/>
  <c r="M19" i="35"/>
  <c r="M18" i="35"/>
  <c r="M17" i="35"/>
  <c r="M16" i="35"/>
  <c r="O33" i="34"/>
  <c r="M33" i="34"/>
  <c r="K33" i="34"/>
  <c r="O32" i="34"/>
  <c r="M32" i="34"/>
  <c r="K32" i="34"/>
  <c r="O31" i="34"/>
  <c r="M31" i="34"/>
  <c r="K31" i="34"/>
  <c r="O25" i="34"/>
  <c r="M25" i="34"/>
  <c r="O24" i="34"/>
  <c r="M24" i="34"/>
  <c r="O23" i="34"/>
  <c r="M23" i="34"/>
  <c r="O22" i="34"/>
  <c r="M22" i="34"/>
  <c r="O21" i="34"/>
  <c r="M21" i="34"/>
  <c r="O20" i="34"/>
  <c r="K20" i="34"/>
  <c r="O19" i="34"/>
  <c r="K19" i="34"/>
  <c r="O18" i="34"/>
  <c r="K18" i="34"/>
  <c r="O17" i="34"/>
  <c r="K17" i="34"/>
  <c r="O16" i="34"/>
  <c r="K16" i="34"/>
  <c r="O15" i="34"/>
  <c r="M15" i="34"/>
  <c r="K15" i="34"/>
  <c r="N48" i="33"/>
  <c r="N47" i="33"/>
  <c r="N46" i="33"/>
  <c r="N45" i="33"/>
  <c r="N39" i="33"/>
  <c r="N38" i="33"/>
  <c r="N37" i="33"/>
  <c r="N36" i="33"/>
  <c r="N35" i="33"/>
  <c r="N34" i="33"/>
  <c r="N32" i="33"/>
  <c r="N31" i="33"/>
  <c r="N30" i="33"/>
  <c r="N29" i="33"/>
  <c r="N27" i="33"/>
  <c r="N26" i="33"/>
  <c r="N24" i="33"/>
  <c r="N23" i="33"/>
  <c r="N22" i="33"/>
  <c r="N21" i="33"/>
  <c r="N20" i="33"/>
  <c r="N19" i="33"/>
  <c r="N18" i="33"/>
  <c r="N17" i="33"/>
  <c r="N16" i="33"/>
  <c r="N15" i="33"/>
  <c r="N14" i="33"/>
  <c r="Z70" i="32"/>
  <c r="P70" i="32"/>
  <c r="Z69" i="32"/>
  <c r="P64" i="32"/>
  <c r="P63" i="32"/>
  <c r="P61" i="32"/>
  <c r="P60" i="32"/>
  <c r="P59" i="32"/>
  <c r="P56" i="32"/>
  <c r="P54" i="32"/>
  <c r="P53" i="32"/>
  <c r="P52" i="32"/>
  <c r="P49" i="32"/>
  <c r="P47" i="32"/>
  <c r="P46" i="32"/>
  <c r="P44" i="32"/>
  <c r="P43" i="32"/>
  <c r="P42" i="32"/>
  <c r="P41" i="32"/>
  <c r="P37" i="32"/>
  <c r="P36" i="32"/>
  <c r="P35" i="32"/>
  <c r="P34" i="32"/>
  <c r="P33" i="32"/>
  <c r="Z32" i="32"/>
  <c r="P32" i="32"/>
  <c r="Z31" i="32"/>
  <c r="P30" i="32"/>
  <c r="Z29" i="32"/>
  <c r="P29" i="32"/>
  <c r="Z27" i="32"/>
  <c r="Z26" i="32"/>
  <c r="P24" i="32"/>
  <c r="P23" i="32"/>
  <c r="P22" i="32"/>
  <c r="P21" i="32"/>
  <c r="Z20" i="32"/>
  <c r="P20" i="32"/>
  <c r="P19" i="32"/>
  <c r="P18" i="32"/>
  <c r="Z17" i="32"/>
  <c r="P17" i="32"/>
  <c r="P16" i="32"/>
  <c r="Z15" i="32"/>
  <c r="P15" i="32"/>
  <c r="Z14" i="32"/>
  <c r="P14" i="32"/>
  <c r="I25" i="25"/>
  <c r="O25" i="25" s="1"/>
  <c r="I24" i="25"/>
  <c r="I22" i="25"/>
  <c r="O22" i="25" s="1"/>
  <c r="I21" i="25"/>
  <c r="O21" i="25" s="1"/>
  <c r="I20" i="25"/>
  <c r="O20" i="25" s="1"/>
  <c r="M19" i="25"/>
  <c r="K19" i="25"/>
  <c r="G19" i="25"/>
  <c r="E19" i="25"/>
  <c r="I19" i="25" s="1"/>
  <c r="I18" i="25"/>
  <c r="I13" i="25"/>
  <c r="O13" i="25" s="1"/>
  <c r="I12" i="25"/>
  <c r="O12" i="25" s="1"/>
  <c r="I11" i="25"/>
  <c r="O11" i="25" s="1"/>
  <c r="I10" i="25"/>
  <c r="O10" i="25" s="1"/>
  <c r="M9" i="25"/>
  <c r="M26" i="25" s="1"/>
  <c r="K9" i="25"/>
  <c r="K26" i="25" s="1"/>
  <c r="G9" i="25"/>
  <c r="G26" i="25" s="1"/>
  <c r="E9" i="25"/>
  <c r="U26" i="24"/>
  <c r="U25" i="24"/>
  <c r="U24" i="24"/>
  <c r="U23" i="24"/>
  <c r="U22" i="24"/>
  <c r="U21" i="24"/>
  <c r="U20" i="24"/>
  <c r="S20" i="24"/>
  <c r="Q20" i="24"/>
  <c r="O20" i="24"/>
  <c r="M20" i="24"/>
  <c r="K20" i="24"/>
  <c r="I20" i="24"/>
  <c r="G20" i="24"/>
  <c r="E20" i="24"/>
  <c r="C20" i="24"/>
  <c r="U19" i="24"/>
  <c r="U14" i="24"/>
  <c r="U13" i="24"/>
  <c r="U12" i="24"/>
  <c r="U11" i="24"/>
  <c r="U10" i="24"/>
  <c r="S10" i="24"/>
  <c r="Q10" i="24"/>
  <c r="O10" i="24"/>
  <c r="M10" i="24"/>
  <c r="K10" i="24"/>
  <c r="I10" i="24"/>
  <c r="G10" i="24"/>
  <c r="E10" i="24"/>
  <c r="C10" i="24"/>
  <c r="E26" i="25" l="1"/>
  <c r="I26" i="25" s="1"/>
  <c r="O26" i="25" s="1"/>
  <c r="I9" i="25"/>
  <c r="O9" i="25" s="1"/>
  <c r="C27" i="24"/>
  <c r="E27" i="24"/>
  <c r="G27" i="24"/>
  <c r="I27" i="24"/>
  <c r="K27" i="24"/>
  <c r="M27" i="24"/>
  <c r="O27" i="24"/>
  <c r="Q27" i="24"/>
  <c r="S27" i="24"/>
  <c r="U27" i="24"/>
</calcChain>
</file>

<file path=xl/sharedStrings.xml><?xml version="1.0" encoding="utf-8"?>
<sst xmlns="http://schemas.openxmlformats.org/spreadsheetml/2006/main" count="2379" uniqueCount="535">
  <si>
    <t>各財務書類説明</t>
    <rPh sb="0" eb="1">
      <t>カク</t>
    </rPh>
    <rPh sb="1" eb="3">
      <t>ザイム</t>
    </rPh>
    <rPh sb="3" eb="5">
      <t>ショルイ</t>
    </rPh>
    <rPh sb="5" eb="7">
      <t>セツメイ</t>
    </rPh>
    <phoneticPr fontId="2"/>
  </si>
  <si>
    <t>　貸借対照表・・・基準日時点における神流町の財政状態（資産・負債・純資産の残高及び内訳）を明らかにしています。</t>
    <rPh sb="1" eb="3">
      <t>タイシャク</t>
    </rPh>
    <rPh sb="3" eb="6">
      <t>タイショウヒョウ</t>
    </rPh>
    <rPh sb="9" eb="12">
      <t>キジュンビ</t>
    </rPh>
    <rPh sb="12" eb="14">
      <t>ジテン</t>
    </rPh>
    <rPh sb="18" eb="21">
      <t>カンナマチ</t>
    </rPh>
    <rPh sb="22" eb="24">
      <t>ザイセイ</t>
    </rPh>
    <rPh sb="24" eb="26">
      <t>ジョウタイ</t>
    </rPh>
    <rPh sb="27" eb="29">
      <t>シサン</t>
    </rPh>
    <rPh sb="30" eb="32">
      <t>フサイ</t>
    </rPh>
    <rPh sb="33" eb="34">
      <t>ジュン</t>
    </rPh>
    <rPh sb="34" eb="36">
      <t>シサン</t>
    </rPh>
    <rPh sb="37" eb="39">
      <t>ザンダカ</t>
    </rPh>
    <rPh sb="39" eb="40">
      <t>オヨ</t>
    </rPh>
    <rPh sb="41" eb="43">
      <t>ウチワケ</t>
    </rPh>
    <rPh sb="45" eb="46">
      <t>アキ</t>
    </rPh>
    <phoneticPr fontId="2"/>
  </si>
  <si>
    <t>　　　　　　　　　　　明らかにしています。</t>
    <rPh sb="11" eb="12">
      <t>アキ</t>
    </rPh>
    <phoneticPr fontId="2"/>
  </si>
  <si>
    <t>　行政コスト計算書・・・会計期間中の神流町の費用・収益の取引高を明らかにしています。</t>
    <rPh sb="1" eb="3">
      <t>ギョウセイ</t>
    </rPh>
    <rPh sb="6" eb="9">
      <t>ケイサンショ</t>
    </rPh>
    <rPh sb="12" eb="14">
      <t>カイケイ</t>
    </rPh>
    <rPh sb="14" eb="17">
      <t>キカンチュウ</t>
    </rPh>
    <rPh sb="18" eb="21">
      <t>カンナマチ</t>
    </rPh>
    <rPh sb="22" eb="24">
      <t>ヒヨウ</t>
    </rPh>
    <rPh sb="25" eb="27">
      <t>シュウエキ</t>
    </rPh>
    <rPh sb="28" eb="30">
      <t>トリヒキ</t>
    </rPh>
    <rPh sb="30" eb="31">
      <t>ダカ</t>
    </rPh>
    <rPh sb="32" eb="33">
      <t>アキ</t>
    </rPh>
    <phoneticPr fontId="2"/>
  </si>
  <si>
    <t>　　業務費用支出・・・人件費、物件費等、経常経費を計上しています。</t>
    <rPh sb="2" eb="4">
      <t>ギョウム</t>
    </rPh>
    <rPh sb="4" eb="6">
      <t>ヒヨウ</t>
    </rPh>
    <rPh sb="6" eb="8">
      <t>シシュツ</t>
    </rPh>
    <rPh sb="11" eb="14">
      <t>ジンケンヒ</t>
    </rPh>
    <rPh sb="15" eb="18">
      <t>ブッケンヒ</t>
    </rPh>
    <rPh sb="18" eb="19">
      <t>トウ</t>
    </rPh>
    <rPh sb="20" eb="22">
      <t>ケイジョウ</t>
    </rPh>
    <rPh sb="22" eb="24">
      <t>ケイヒ</t>
    </rPh>
    <rPh sb="25" eb="27">
      <t>ケイジョウ</t>
    </rPh>
    <phoneticPr fontId="2"/>
  </si>
  <si>
    <t>賞与等引当金繰入額</t>
  </si>
  <si>
    <t>本年度末歳計外現金残高</t>
  </si>
  <si>
    <t>1280000</t>
  </si>
  <si>
    <t>1750000</t>
  </si>
  <si>
    <t>特別会計</t>
    <rPh sb="0" eb="2">
      <t>トクベツ</t>
    </rPh>
    <rPh sb="2" eb="4">
      <t>カイケイ</t>
    </rPh>
    <phoneticPr fontId="9"/>
  </si>
  <si>
    <t>業務活動収支</t>
  </si>
  <si>
    <t>　資金収支計算書・・・神流町の資金収支の状態、神流町の内部者（首長、議会、補助機関等）の活動に伴う資金利用状況及び資金獲得能力を</t>
    <rPh sb="1" eb="3">
      <t>シキン</t>
    </rPh>
    <rPh sb="3" eb="5">
      <t>シュウシ</t>
    </rPh>
    <rPh sb="5" eb="8">
      <t>ケイサンショ</t>
    </rPh>
    <rPh sb="11" eb="14">
      <t>カンナマチ</t>
    </rPh>
    <rPh sb="15" eb="17">
      <t>シキン</t>
    </rPh>
    <rPh sb="17" eb="19">
      <t>シュウシ</t>
    </rPh>
    <rPh sb="20" eb="22">
      <t>ジョウタイ</t>
    </rPh>
    <rPh sb="23" eb="26">
      <t>カンナマチ</t>
    </rPh>
    <rPh sb="27" eb="30">
      <t>ナイブシャ</t>
    </rPh>
    <rPh sb="31" eb="32">
      <t>クビ</t>
    </rPh>
    <rPh sb="32" eb="33">
      <t>チョウ</t>
    </rPh>
    <rPh sb="34" eb="36">
      <t>ギカイ</t>
    </rPh>
    <rPh sb="37" eb="39">
      <t>ホジョ</t>
    </rPh>
    <rPh sb="39" eb="41">
      <t>キカン</t>
    </rPh>
    <rPh sb="41" eb="42">
      <t>トウ</t>
    </rPh>
    <rPh sb="44" eb="46">
      <t>カツドウ</t>
    </rPh>
    <rPh sb="47" eb="48">
      <t>トモナ</t>
    </rPh>
    <rPh sb="49" eb="51">
      <t>シキン</t>
    </rPh>
    <rPh sb="51" eb="53">
      <t>リヨウ</t>
    </rPh>
    <rPh sb="53" eb="55">
      <t>ジョウキョウ</t>
    </rPh>
    <rPh sb="55" eb="56">
      <t>オヨ</t>
    </rPh>
    <rPh sb="57" eb="59">
      <t>シキン</t>
    </rPh>
    <rPh sb="59" eb="61">
      <t>カクトク</t>
    </rPh>
    <rPh sb="61" eb="63">
      <t>ノウリョク</t>
    </rPh>
    <phoneticPr fontId="2"/>
  </si>
  <si>
    <t>固定資産等の変動（内部変動）</t>
  </si>
  <si>
    <t>本年度末残高</t>
    <rPh sb="0" eb="3">
      <t>ホンネンド</t>
    </rPh>
    <rPh sb="3" eb="4">
      <t>マツ</t>
    </rPh>
    <rPh sb="4" eb="6">
      <t>ザンダカ</t>
    </rPh>
    <phoneticPr fontId="9"/>
  </si>
  <si>
    <t>物件費等</t>
  </si>
  <si>
    <t>　　　　　　　　　　　　構成の変動（その他の純資産減少原因、財源及びその他の純資産の増加原因の取引高）を明らかにしています。</t>
    <rPh sb="12" eb="14">
      <t>コウセイ</t>
    </rPh>
    <rPh sb="15" eb="17">
      <t>ヘンドウ</t>
    </rPh>
    <rPh sb="20" eb="21">
      <t>タ</t>
    </rPh>
    <rPh sb="22" eb="25">
      <t>ジュンシサン</t>
    </rPh>
    <rPh sb="25" eb="27">
      <t>ゲンショウ</t>
    </rPh>
    <rPh sb="27" eb="29">
      <t>ゲンイン</t>
    </rPh>
    <rPh sb="30" eb="32">
      <t>ザイゲン</t>
    </rPh>
    <rPh sb="32" eb="33">
      <t>オヨ</t>
    </rPh>
    <rPh sb="36" eb="37">
      <t>タ</t>
    </rPh>
    <rPh sb="38" eb="41">
      <t>ジュンシサン</t>
    </rPh>
    <rPh sb="42" eb="44">
      <t>ゾウカ</t>
    </rPh>
    <rPh sb="44" eb="46">
      <t>ゲンイン</t>
    </rPh>
    <rPh sb="47" eb="49">
      <t>トリヒキ</t>
    </rPh>
    <rPh sb="49" eb="50">
      <t>ダカ</t>
    </rPh>
    <rPh sb="52" eb="53">
      <t>アキ</t>
    </rPh>
    <phoneticPr fontId="2"/>
  </si>
  <si>
    <t>1240000</t>
  </si>
  <si>
    <t>　純資産変動計算書・・・会計期間中の神流町の純資産の変動、すなわち政策形式上の意思決定またはその他の事象による純資産及びその内部</t>
    <rPh sb="1" eb="4">
      <t>ジュンシサン</t>
    </rPh>
    <rPh sb="4" eb="6">
      <t>ヘンドウ</t>
    </rPh>
    <rPh sb="6" eb="9">
      <t>ケイサンショ</t>
    </rPh>
    <rPh sb="12" eb="14">
      <t>カイケイ</t>
    </rPh>
    <rPh sb="14" eb="17">
      <t>キカンチュウ</t>
    </rPh>
    <rPh sb="18" eb="21">
      <t>カンナマチ</t>
    </rPh>
    <rPh sb="22" eb="25">
      <t>ジュンシサン</t>
    </rPh>
    <rPh sb="26" eb="28">
      <t>ヘンドウ</t>
    </rPh>
    <rPh sb="33" eb="35">
      <t>セイサク</t>
    </rPh>
    <rPh sb="35" eb="38">
      <t>ケイシキジョウ</t>
    </rPh>
    <rPh sb="39" eb="41">
      <t>イシ</t>
    </rPh>
    <rPh sb="41" eb="43">
      <t>ケッテイ</t>
    </rPh>
    <rPh sb="48" eb="49">
      <t>タ</t>
    </rPh>
    <rPh sb="50" eb="52">
      <t>ジショウ</t>
    </rPh>
    <rPh sb="55" eb="58">
      <t>ジュンシサン</t>
    </rPh>
    <rPh sb="58" eb="59">
      <t>オヨ</t>
    </rPh>
    <rPh sb="62" eb="64">
      <t>ナイブ</t>
    </rPh>
    <phoneticPr fontId="2"/>
  </si>
  <si>
    <t>　　有形固定資産・・・土地、建物等、神流町が所有している資産の取得価格及び減価償却額の合算額を計上しています。なお、「‐」と表示</t>
    <rPh sb="2" eb="4">
      <t>ユウケイ</t>
    </rPh>
    <rPh sb="4" eb="6">
      <t>コテイ</t>
    </rPh>
    <rPh sb="6" eb="8">
      <t>シサン</t>
    </rPh>
    <rPh sb="11" eb="13">
      <t>トチ</t>
    </rPh>
    <rPh sb="14" eb="16">
      <t>タテモノ</t>
    </rPh>
    <rPh sb="16" eb="17">
      <t>トウ</t>
    </rPh>
    <rPh sb="18" eb="21">
      <t>カンナマチ</t>
    </rPh>
    <rPh sb="22" eb="24">
      <t>ショユウ</t>
    </rPh>
    <rPh sb="28" eb="30">
      <t>シサン</t>
    </rPh>
    <rPh sb="31" eb="33">
      <t>シュトク</t>
    </rPh>
    <rPh sb="33" eb="35">
      <t>カカク</t>
    </rPh>
    <rPh sb="35" eb="36">
      <t>オヨ</t>
    </rPh>
    <rPh sb="37" eb="39">
      <t>ゲンカ</t>
    </rPh>
    <rPh sb="39" eb="41">
      <t>ショウキャク</t>
    </rPh>
    <rPh sb="41" eb="42">
      <t>ガク</t>
    </rPh>
    <rPh sb="43" eb="45">
      <t>ガッサン</t>
    </rPh>
    <rPh sb="45" eb="46">
      <t>ガク</t>
    </rPh>
    <rPh sb="47" eb="49">
      <t>ケイジョウ</t>
    </rPh>
    <rPh sb="62" eb="64">
      <t>ヒョウジ</t>
    </rPh>
    <phoneticPr fontId="2"/>
  </si>
  <si>
    <t>1220000</t>
  </si>
  <si>
    <t>1060000</t>
  </si>
  <si>
    <t>　　人件費・・・各会計の人件費を計上しています。その他は委員報酬等の報酬費を計上しています。</t>
    <rPh sb="2" eb="5">
      <t>ジンケンヒ</t>
    </rPh>
    <rPh sb="8" eb="9">
      <t>カク</t>
    </rPh>
    <rPh sb="9" eb="11">
      <t>カイケイ</t>
    </rPh>
    <rPh sb="12" eb="15">
      <t>ジンケンヒ</t>
    </rPh>
    <rPh sb="16" eb="18">
      <t>ケイジョウ</t>
    </rPh>
    <rPh sb="26" eb="27">
      <t>タ</t>
    </rPh>
    <rPh sb="28" eb="30">
      <t>イイン</t>
    </rPh>
    <rPh sb="30" eb="32">
      <t>ホウシュウ</t>
    </rPh>
    <rPh sb="32" eb="33">
      <t>トウ</t>
    </rPh>
    <rPh sb="34" eb="36">
      <t>ホウシュウ</t>
    </rPh>
    <rPh sb="36" eb="37">
      <t>ヒ</t>
    </rPh>
    <rPh sb="38" eb="40">
      <t>ケイジョウ</t>
    </rPh>
    <phoneticPr fontId="2"/>
  </si>
  <si>
    <t>　　財源・・・町の税収、保険料等を計上しています。国県補助金には、国や群馬県からの補助金を計上しています。</t>
    <rPh sb="2" eb="4">
      <t>ザイゲン</t>
    </rPh>
    <rPh sb="7" eb="8">
      <t>マチ</t>
    </rPh>
    <rPh sb="9" eb="11">
      <t>ゼイシュウ</t>
    </rPh>
    <rPh sb="12" eb="15">
      <t>ホケンリョウ</t>
    </rPh>
    <rPh sb="15" eb="16">
      <t>トウ</t>
    </rPh>
    <rPh sb="17" eb="19">
      <t>ケイジョウ</t>
    </rPh>
    <rPh sb="25" eb="26">
      <t>クニ</t>
    </rPh>
    <rPh sb="26" eb="27">
      <t>ケン</t>
    </rPh>
    <rPh sb="27" eb="29">
      <t>ホジョ</t>
    </rPh>
    <rPh sb="29" eb="30">
      <t>キン</t>
    </rPh>
    <rPh sb="33" eb="34">
      <t>クニ</t>
    </rPh>
    <rPh sb="35" eb="37">
      <t>グンマ</t>
    </rPh>
    <rPh sb="37" eb="38">
      <t>ケン</t>
    </rPh>
    <rPh sb="41" eb="44">
      <t>ホジョキン</t>
    </rPh>
    <rPh sb="45" eb="47">
      <t>ケイジョウ</t>
    </rPh>
    <phoneticPr fontId="2"/>
  </si>
  <si>
    <t>各財務書類用語説明</t>
    <rPh sb="0" eb="1">
      <t>カク</t>
    </rPh>
    <rPh sb="1" eb="3">
      <t>ザイム</t>
    </rPh>
    <rPh sb="3" eb="5">
      <t>ショルイ</t>
    </rPh>
    <rPh sb="5" eb="7">
      <t>ヨウゴ</t>
    </rPh>
    <rPh sb="7" eb="9">
      <t>セツメイ</t>
    </rPh>
    <phoneticPr fontId="2"/>
  </si>
  <si>
    <t>1340000</t>
  </si>
  <si>
    <t>　　無形固定資産・・・ソフトウェアを計上しています。</t>
    <rPh sb="2" eb="4">
      <t>ムケイ</t>
    </rPh>
    <rPh sb="4" eb="6">
      <t>コテイ</t>
    </rPh>
    <rPh sb="6" eb="8">
      <t>シサン</t>
    </rPh>
    <rPh sb="18" eb="20">
      <t>ケイジョウ</t>
    </rPh>
    <phoneticPr fontId="2"/>
  </si>
  <si>
    <t>　　臨時損失・・・建物解体等の資産を除却した費用から資産の現在簿価を差し引いた資産額を計上しています。</t>
    <rPh sb="2" eb="4">
      <t>リンジ</t>
    </rPh>
    <rPh sb="4" eb="6">
      <t>ソンシツ</t>
    </rPh>
    <rPh sb="9" eb="11">
      <t>タテモノ</t>
    </rPh>
    <rPh sb="11" eb="13">
      <t>カイタイ</t>
    </rPh>
    <rPh sb="13" eb="14">
      <t>トウ</t>
    </rPh>
    <rPh sb="15" eb="17">
      <t>シサン</t>
    </rPh>
    <rPh sb="18" eb="20">
      <t>ジョキャク</t>
    </rPh>
    <rPh sb="22" eb="24">
      <t>ヒヨウ</t>
    </rPh>
    <rPh sb="26" eb="28">
      <t>シサン</t>
    </rPh>
    <rPh sb="29" eb="31">
      <t>ゲンザイ</t>
    </rPh>
    <rPh sb="31" eb="33">
      <t>ボカ</t>
    </rPh>
    <rPh sb="34" eb="35">
      <t>サ</t>
    </rPh>
    <rPh sb="36" eb="37">
      <t>ヒ</t>
    </rPh>
    <rPh sb="39" eb="42">
      <t>シサンガク</t>
    </rPh>
    <rPh sb="43" eb="45">
      <t>ケイジョウ</t>
    </rPh>
    <phoneticPr fontId="2"/>
  </si>
  <si>
    <t>○群馬県後期高齢者医療広域連合</t>
    <rPh sb="1" eb="4">
      <t>グンマケン</t>
    </rPh>
    <rPh sb="4" eb="6">
      <t>コウキ</t>
    </rPh>
    <rPh sb="6" eb="9">
      <t>コウレイシャ</t>
    </rPh>
    <rPh sb="9" eb="11">
      <t>イリョウ</t>
    </rPh>
    <rPh sb="11" eb="13">
      <t>コウイキ</t>
    </rPh>
    <rPh sb="13" eb="15">
      <t>レンゴウ</t>
    </rPh>
    <phoneticPr fontId="2"/>
  </si>
  <si>
    <t>○多野藤岡医療事務市町村組合</t>
  </si>
  <si>
    <t>前年度末歳計外現金残高</t>
  </si>
  <si>
    <t>○神流振興合同会社</t>
    <rPh sb="1" eb="3">
      <t>カンナ</t>
    </rPh>
    <rPh sb="3" eb="5">
      <t>シンコウ</t>
    </rPh>
    <rPh sb="5" eb="7">
      <t>ゴウドウ</t>
    </rPh>
    <rPh sb="7" eb="9">
      <t>カイシャ</t>
    </rPh>
    <phoneticPr fontId="2"/>
  </si>
  <si>
    <t>　資金収支計算書</t>
    <rPh sb="1" eb="3">
      <t>シキン</t>
    </rPh>
    <rPh sb="3" eb="5">
      <t>シュウシ</t>
    </rPh>
    <rPh sb="5" eb="8">
      <t>ケイサンショ</t>
    </rPh>
    <phoneticPr fontId="2"/>
  </si>
  <si>
    <t>　貸借対照表</t>
    <rPh sb="1" eb="3">
      <t>タイシャク</t>
    </rPh>
    <rPh sb="3" eb="6">
      <t>タイショウヒョウ</t>
    </rPh>
    <phoneticPr fontId="2"/>
  </si>
  <si>
    <t>　※貸借対照表の資産のうち「現金預金」の金額は、資金収支計算書の本年度末残高に本年度末歳　　計外現金残高を足したものと対応します。</t>
    <rPh sb="2" eb="4">
      <t>タイシャク</t>
    </rPh>
    <rPh sb="4" eb="7">
      <t>タイショウヒョウ</t>
    </rPh>
    <rPh sb="8" eb="10">
      <t>シサン</t>
    </rPh>
    <rPh sb="14" eb="16">
      <t>ゲンキン</t>
    </rPh>
    <rPh sb="16" eb="18">
      <t>ヨキン</t>
    </rPh>
    <rPh sb="20" eb="22">
      <t>キンガク</t>
    </rPh>
    <rPh sb="24" eb="26">
      <t>シキン</t>
    </rPh>
    <rPh sb="26" eb="28">
      <t>シュウシ</t>
    </rPh>
    <rPh sb="28" eb="31">
      <t>ケイサンショ</t>
    </rPh>
    <rPh sb="32" eb="35">
      <t>ホンネンド</t>
    </rPh>
    <rPh sb="35" eb="36">
      <t>マツ</t>
    </rPh>
    <rPh sb="36" eb="38">
      <t>ザンダカ</t>
    </rPh>
    <rPh sb="39" eb="42">
      <t>ホンネンド</t>
    </rPh>
    <rPh sb="42" eb="43">
      <t>マツ</t>
    </rPh>
    <rPh sb="43" eb="44">
      <t>トシ</t>
    </rPh>
    <rPh sb="46" eb="47">
      <t>ケイ</t>
    </rPh>
    <rPh sb="47" eb="48">
      <t>ガイ</t>
    </rPh>
    <rPh sb="48" eb="50">
      <t>ゲンキン</t>
    </rPh>
    <rPh sb="50" eb="52">
      <t>ザンダカ</t>
    </rPh>
    <rPh sb="53" eb="54">
      <t>タ</t>
    </rPh>
    <rPh sb="59" eb="61">
      <t>タイオウ</t>
    </rPh>
    <phoneticPr fontId="9"/>
  </si>
  <si>
    <t>3070000</t>
  </si>
  <si>
    <t>　　　　　　　　　　　されている、船舶等は資産として所有していないことを指します。また建設仮勘定とは、来年度資産として計上予定の</t>
    <rPh sb="17" eb="19">
      <t>センパク</t>
    </rPh>
    <rPh sb="19" eb="20">
      <t>トウ</t>
    </rPh>
    <rPh sb="21" eb="23">
      <t>シサン</t>
    </rPh>
    <rPh sb="26" eb="28">
      <t>ショユウ</t>
    </rPh>
    <rPh sb="36" eb="37">
      <t>サ</t>
    </rPh>
    <rPh sb="43" eb="45">
      <t>ケンセツ</t>
    </rPh>
    <rPh sb="45" eb="46">
      <t>カリ</t>
    </rPh>
    <rPh sb="46" eb="48">
      <t>カンジョウ</t>
    </rPh>
    <rPh sb="51" eb="54">
      <t>ライネンド</t>
    </rPh>
    <rPh sb="54" eb="56">
      <t>シサン</t>
    </rPh>
    <rPh sb="59" eb="61">
      <t>ケイジョウ</t>
    </rPh>
    <rPh sb="61" eb="63">
      <t>ヨテイ</t>
    </rPh>
    <phoneticPr fontId="2"/>
  </si>
  <si>
    <t>　　投資活動支出・・・公共施設の整備や基金の積立金を計上しています。</t>
    <rPh sb="2" eb="4">
      <t>トウシ</t>
    </rPh>
    <rPh sb="4" eb="6">
      <t>カツドウ</t>
    </rPh>
    <rPh sb="6" eb="8">
      <t>シシュツ</t>
    </rPh>
    <rPh sb="11" eb="13">
      <t>コウキョウ</t>
    </rPh>
    <rPh sb="13" eb="15">
      <t>シセツ</t>
    </rPh>
    <rPh sb="16" eb="18">
      <t>セイビ</t>
    </rPh>
    <rPh sb="19" eb="21">
      <t>キキン</t>
    </rPh>
    <rPh sb="22" eb="24">
      <t>ツミタテ</t>
    </rPh>
    <rPh sb="24" eb="25">
      <t>キン</t>
    </rPh>
    <rPh sb="26" eb="28">
      <t>ケイジョウ</t>
    </rPh>
    <phoneticPr fontId="2"/>
  </si>
  <si>
    <t>　　　　　　　　　　　繰越事業等を計上しています。</t>
    <rPh sb="11" eb="13">
      <t>クリコシ</t>
    </rPh>
    <rPh sb="13" eb="15">
      <t>ジギョウ</t>
    </rPh>
    <rPh sb="15" eb="16">
      <t>トウ</t>
    </rPh>
    <rPh sb="17" eb="19">
      <t>ケイジョウ</t>
    </rPh>
    <phoneticPr fontId="2"/>
  </si>
  <si>
    <t>○多野藤岡広域市町村圏振興整備組合</t>
    <rPh sb="1" eb="3">
      <t>タノ</t>
    </rPh>
    <rPh sb="3" eb="5">
      <t>フジオカ</t>
    </rPh>
    <rPh sb="5" eb="7">
      <t>コウイキ</t>
    </rPh>
    <rPh sb="7" eb="10">
      <t>シチョウソン</t>
    </rPh>
    <rPh sb="10" eb="11">
      <t>ケン</t>
    </rPh>
    <rPh sb="11" eb="13">
      <t>シンコウ</t>
    </rPh>
    <rPh sb="13" eb="15">
      <t>セイビ</t>
    </rPh>
    <rPh sb="15" eb="17">
      <t>クミアイ</t>
    </rPh>
    <phoneticPr fontId="2"/>
  </si>
  <si>
    <t>　　投資その他の資産・・・出資金は神流町から各団体への出資額を計上しています。また、基金は財政調整基金以外の神流町が保有する基金</t>
    <rPh sb="2" eb="4">
      <t>トウシ</t>
    </rPh>
    <rPh sb="6" eb="7">
      <t>タ</t>
    </rPh>
    <rPh sb="8" eb="10">
      <t>シサン</t>
    </rPh>
    <rPh sb="13" eb="16">
      <t>シュッシキン</t>
    </rPh>
    <rPh sb="17" eb="20">
      <t>カンナマチ</t>
    </rPh>
    <rPh sb="22" eb="23">
      <t>カク</t>
    </rPh>
    <rPh sb="23" eb="25">
      <t>ダンタイ</t>
    </rPh>
    <rPh sb="27" eb="29">
      <t>シュッシ</t>
    </rPh>
    <rPh sb="29" eb="30">
      <t>ガク</t>
    </rPh>
    <rPh sb="31" eb="33">
      <t>ケイジョウ</t>
    </rPh>
    <rPh sb="42" eb="44">
      <t>キキン</t>
    </rPh>
    <rPh sb="45" eb="47">
      <t>ザイセイ</t>
    </rPh>
    <rPh sb="47" eb="49">
      <t>チョウセイ</t>
    </rPh>
    <rPh sb="49" eb="51">
      <t>キキン</t>
    </rPh>
    <rPh sb="51" eb="53">
      <t>イガイ</t>
    </rPh>
    <rPh sb="54" eb="57">
      <t>カンナマチ</t>
    </rPh>
    <rPh sb="58" eb="60">
      <t>ホユウ</t>
    </rPh>
    <rPh sb="62" eb="64">
      <t>キキン</t>
    </rPh>
    <phoneticPr fontId="2"/>
  </si>
  <si>
    <t>浮標等</t>
  </si>
  <si>
    <t>　　　　　　　　　　　　　すべての基金を計上しています。長期延滞債権は、各会計の滞納繰越額の収納未済額を計上しています。</t>
    <rPh sb="17" eb="19">
      <t>キキン</t>
    </rPh>
    <rPh sb="20" eb="22">
      <t>ケイジョウ</t>
    </rPh>
    <rPh sb="28" eb="30">
      <t>チョウキ</t>
    </rPh>
    <rPh sb="30" eb="32">
      <t>エンタイ</t>
    </rPh>
    <rPh sb="32" eb="34">
      <t>サイケン</t>
    </rPh>
    <rPh sb="36" eb="37">
      <t>カク</t>
    </rPh>
    <rPh sb="37" eb="39">
      <t>カイケイ</t>
    </rPh>
    <rPh sb="40" eb="42">
      <t>タイノウ</t>
    </rPh>
    <rPh sb="42" eb="44">
      <t>クリコシ</t>
    </rPh>
    <rPh sb="44" eb="45">
      <t>ガク</t>
    </rPh>
    <rPh sb="46" eb="48">
      <t>シュウノウ</t>
    </rPh>
    <rPh sb="48" eb="49">
      <t>ミ</t>
    </rPh>
    <rPh sb="49" eb="50">
      <t>スミ</t>
    </rPh>
    <rPh sb="50" eb="51">
      <t>ガク</t>
    </rPh>
    <rPh sb="52" eb="54">
      <t>ケイジョウ</t>
    </rPh>
    <phoneticPr fontId="2"/>
  </si>
  <si>
    <t>　　未収金・・・各会計の現年度調定額から収入額を差し引いた収入未済を計上しています。</t>
    <rPh sb="2" eb="5">
      <t>ミシュウキン</t>
    </rPh>
    <rPh sb="8" eb="9">
      <t>カク</t>
    </rPh>
    <rPh sb="9" eb="11">
      <t>カイケイ</t>
    </rPh>
    <rPh sb="12" eb="14">
      <t>ゲンネン</t>
    </rPh>
    <rPh sb="14" eb="15">
      <t>ド</t>
    </rPh>
    <rPh sb="15" eb="17">
      <t>チョウテイ</t>
    </rPh>
    <rPh sb="17" eb="18">
      <t>ガク</t>
    </rPh>
    <rPh sb="20" eb="22">
      <t>シュウニュウ</t>
    </rPh>
    <rPh sb="22" eb="23">
      <t>ガク</t>
    </rPh>
    <rPh sb="24" eb="25">
      <t>サ</t>
    </rPh>
    <rPh sb="26" eb="27">
      <t>ヒ</t>
    </rPh>
    <rPh sb="29" eb="31">
      <t>シュウニュウ</t>
    </rPh>
    <rPh sb="31" eb="32">
      <t>ミ</t>
    </rPh>
    <rPh sb="32" eb="33">
      <t>ズ</t>
    </rPh>
    <rPh sb="34" eb="36">
      <t>ケイジョウ</t>
    </rPh>
    <phoneticPr fontId="2"/>
  </si>
  <si>
    <t>表示単位未満の金額は四捨五入することとしているが、四捨五入により合計金額に齟齬が生じる場合は、その旨</t>
  </si>
  <si>
    <t>　純資産変動計算書</t>
    <rPh sb="1" eb="4">
      <t>ジュンシサン</t>
    </rPh>
    <rPh sb="4" eb="6">
      <t>ヘンドウ</t>
    </rPh>
    <rPh sb="6" eb="9">
      <t>ケイサンショ</t>
    </rPh>
    <phoneticPr fontId="2"/>
  </si>
  <si>
    <t>【純資産の部】</t>
  </si>
  <si>
    <t>　　基金・・・神流町が保有する基金のうち財政調整基金のみ計上しています。</t>
    <rPh sb="2" eb="4">
      <t>キキン</t>
    </rPh>
    <rPh sb="7" eb="10">
      <t>カンナマチ</t>
    </rPh>
    <rPh sb="11" eb="13">
      <t>ホユウ</t>
    </rPh>
    <rPh sb="15" eb="17">
      <t>キキン</t>
    </rPh>
    <rPh sb="20" eb="22">
      <t>ザイセイ</t>
    </rPh>
    <rPh sb="22" eb="24">
      <t>チョウセイ</t>
    </rPh>
    <rPh sb="24" eb="26">
      <t>キキン</t>
    </rPh>
    <rPh sb="28" eb="30">
      <t>ケイジョウ</t>
    </rPh>
    <phoneticPr fontId="2"/>
  </si>
  <si>
    <t>　　投資活動収入・・・基金の取崩に伴う収入を計上しています。</t>
    <rPh sb="2" eb="4">
      <t>トウシ</t>
    </rPh>
    <rPh sb="4" eb="6">
      <t>カツドウ</t>
    </rPh>
    <rPh sb="6" eb="8">
      <t>シュウニュウ</t>
    </rPh>
    <rPh sb="11" eb="13">
      <t>キキン</t>
    </rPh>
    <rPh sb="14" eb="16">
      <t>トリクズシ</t>
    </rPh>
    <rPh sb="17" eb="18">
      <t>トモナ</t>
    </rPh>
    <rPh sb="19" eb="21">
      <t>シュウニュウ</t>
    </rPh>
    <rPh sb="22" eb="24">
      <t>ケイジョウ</t>
    </rPh>
    <phoneticPr fontId="2"/>
  </si>
  <si>
    <t>有形固定資産</t>
  </si>
  <si>
    <t>1090000</t>
  </si>
  <si>
    <t>　　地方債・・・神流町が借り入れた地方債のうち、現在償還中の地方債の現在高（元金）を計上しています。</t>
    <rPh sb="2" eb="4">
      <t>チホウ</t>
    </rPh>
    <rPh sb="4" eb="5">
      <t>サイ</t>
    </rPh>
    <rPh sb="8" eb="11">
      <t>カンナマチ</t>
    </rPh>
    <rPh sb="12" eb="13">
      <t>カ</t>
    </rPh>
    <rPh sb="14" eb="15">
      <t>イ</t>
    </rPh>
    <rPh sb="17" eb="19">
      <t>チホウ</t>
    </rPh>
    <rPh sb="19" eb="20">
      <t>サイ</t>
    </rPh>
    <rPh sb="24" eb="26">
      <t>ゲンザイ</t>
    </rPh>
    <rPh sb="26" eb="28">
      <t>ショウカン</t>
    </rPh>
    <rPh sb="28" eb="29">
      <t>チュウ</t>
    </rPh>
    <rPh sb="30" eb="32">
      <t>チホウ</t>
    </rPh>
    <rPh sb="32" eb="33">
      <t>サイ</t>
    </rPh>
    <rPh sb="34" eb="36">
      <t>ゲンザイ</t>
    </rPh>
    <rPh sb="36" eb="37">
      <t>ダカ</t>
    </rPh>
    <rPh sb="38" eb="40">
      <t>ガンキン</t>
    </rPh>
    <rPh sb="42" eb="44">
      <t>ケイジョウ</t>
    </rPh>
    <phoneticPr fontId="2"/>
  </si>
  <si>
    <t>4080000</t>
  </si>
  <si>
    <t>　　賞与等引当金・・・基準日時点までの期間に対応する期末手当・勤勉手当及び法定福利費を計上しています。</t>
    <rPh sb="2" eb="4">
      <t>ショウヨ</t>
    </rPh>
    <rPh sb="4" eb="5">
      <t>トウ</t>
    </rPh>
    <rPh sb="5" eb="7">
      <t>ヒキアテ</t>
    </rPh>
    <rPh sb="7" eb="8">
      <t>キン</t>
    </rPh>
    <rPh sb="11" eb="14">
      <t>キジュンビ</t>
    </rPh>
    <rPh sb="14" eb="16">
      <t>ジテン</t>
    </rPh>
    <rPh sb="19" eb="21">
      <t>キカン</t>
    </rPh>
    <rPh sb="22" eb="24">
      <t>タイオウ</t>
    </rPh>
    <rPh sb="26" eb="28">
      <t>キマツ</t>
    </rPh>
    <rPh sb="28" eb="30">
      <t>テアテ</t>
    </rPh>
    <rPh sb="31" eb="33">
      <t>キンベン</t>
    </rPh>
    <rPh sb="33" eb="35">
      <t>テアテ</t>
    </rPh>
    <rPh sb="35" eb="36">
      <t>オヨ</t>
    </rPh>
    <rPh sb="37" eb="39">
      <t>ホウテイ</t>
    </rPh>
    <rPh sb="39" eb="41">
      <t>フクリ</t>
    </rPh>
    <rPh sb="41" eb="42">
      <t>ヒ</t>
    </rPh>
    <rPh sb="43" eb="45">
      <t>ケイジョウ</t>
    </rPh>
    <phoneticPr fontId="2"/>
  </si>
  <si>
    <t>　　その他の業務費用・・・地方債の償還等の利子を計上しています。その他は返還金を計上しています。</t>
    <rPh sb="4" eb="5">
      <t>タ</t>
    </rPh>
    <rPh sb="6" eb="8">
      <t>ギョウム</t>
    </rPh>
    <rPh sb="8" eb="10">
      <t>ヒヨウ</t>
    </rPh>
    <rPh sb="13" eb="15">
      <t>チホウ</t>
    </rPh>
    <rPh sb="15" eb="16">
      <t>サイ</t>
    </rPh>
    <rPh sb="17" eb="19">
      <t>ショウカン</t>
    </rPh>
    <rPh sb="19" eb="20">
      <t>トウ</t>
    </rPh>
    <rPh sb="21" eb="23">
      <t>リシ</t>
    </rPh>
    <rPh sb="24" eb="26">
      <t>ケイジョウ</t>
    </rPh>
    <rPh sb="34" eb="35">
      <t>タ</t>
    </rPh>
    <rPh sb="36" eb="39">
      <t>ヘンカンキン</t>
    </rPh>
    <rPh sb="40" eb="42">
      <t>ケイジョウ</t>
    </rPh>
    <phoneticPr fontId="2"/>
  </si>
  <si>
    <t>船舶</t>
  </si>
  <si>
    <t>　行政コスト計算書</t>
    <rPh sb="1" eb="3">
      <t>ギョウセイ</t>
    </rPh>
    <rPh sb="6" eb="9">
      <t>ケイサンショ</t>
    </rPh>
    <phoneticPr fontId="2"/>
  </si>
  <si>
    <t>一般会計</t>
    <rPh sb="0" eb="2">
      <t>イッパン</t>
    </rPh>
    <rPh sb="2" eb="4">
      <t>カイケイ</t>
    </rPh>
    <phoneticPr fontId="9"/>
  </si>
  <si>
    <t>3120000</t>
  </si>
  <si>
    <t>　　物件費等・・・消耗品等を含む経常経費を計上しています。減価償却費は固定資産内の建物、工作物、物品を計上しています。</t>
    <rPh sb="2" eb="5">
      <t>ブッケンヒ</t>
    </rPh>
    <rPh sb="5" eb="6">
      <t>トウ</t>
    </rPh>
    <rPh sb="9" eb="11">
      <t>ショウモウ</t>
    </rPh>
    <rPh sb="11" eb="12">
      <t>ヒン</t>
    </rPh>
    <rPh sb="12" eb="13">
      <t>トウ</t>
    </rPh>
    <rPh sb="14" eb="15">
      <t>フク</t>
    </rPh>
    <rPh sb="16" eb="18">
      <t>ケイジョウ</t>
    </rPh>
    <rPh sb="18" eb="20">
      <t>ケイヒ</t>
    </rPh>
    <rPh sb="21" eb="23">
      <t>ケイジョウ</t>
    </rPh>
    <rPh sb="29" eb="31">
      <t>ゲンカ</t>
    </rPh>
    <rPh sb="31" eb="33">
      <t>ショウキャク</t>
    </rPh>
    <rPh sb="33" eb="34">
      <t>ヒ</t>
    </rPh>
    <rPh sb="35" eb="37">
      <t>コテイ</t>
    </rPh>
    <rPh sb="37" eb="39">
      <t>シサン</t>
    </rPh>
    <rPh sb="39" eb="40">
      <t>ナイ</t>
    </rPh>
    <rPh sb="41" eb="43">
      <t>タテモノ</t>
    </rPh>
    <rPh sb="44" eb="47">
      <t>コウサクブツ</t>
    </rPh>
    <rPh sb="48" eb="50">
      <t>ブッピン</t>
    </rPh>
    <rPh sb="51" eb="53">
      <t>ケイジョウ</t>
    </rPh>
    <phoneticPr fontId="2"/>
  </si>
  <si>
    <t>その他全体財務書類作成のための基本となる重要な事項</t>
  </si>
  <si>
    <t>1320000</t>
  </si>
  <si>
    <t>　　業務収入・・・町の税収や国、群馬県等の補助金を含めた収入額を計上しています。</t>
    <rPh sb="2" eb="4">
      <t>ギョウム</t>
    </rPh>
    <rPh sb="4" eb="6">
      <t>シュウニュウ</t>
    </rPh>
    <rPh sb="9" eb="10">
      <t>マチ</t>
    </rPh>
    <rPh sb="11" eb="13">
      <t>ゼイシュウ</t>
    </rPh>
    <rPh sb="14" eb="15">
      <t>クニ</t>
    </rPh>
    <rPh sb="16" eb="19">
      <t>グンマケン</t>
    </rPh>
    <rPh sb="19" eb="20">
      <t>トウ</t>
    </rPh>
    <rPh sb="21" eb="24">
      <t>ホジョキン</t>
    </rPh>
    <rPh sb="25" eb="26">
      <t>フク</t>
    </rPh>
    <rPh sb="28" eb="30">
      <t>シュウニュウ</t>
    </rPh>
    <rPh sb="30" eb="31">
      <t>ガク</t>
    </rPh>
    <rPh sb="32" eb="34">
      <t>ケイジョウ</t>
    </rPh>
    <phoneticPr fontId="2"/>
  </si>
  <si>
    <t>有形固定資産等の評価基準及び評価方法</t>
  </si>
  <si>
    <t>1040000</t>
  </si>
  <si>
    <t>広域等</t>
    <rPh sb="0" eb="2">
      <t>コウイキ</t>
    </rPh>
    <rPh sb="2" eb="3">
      <t>トウ</t>
    </rPh>
    <phoneticPr fontId="2"/>
  </si>
  <si>
    <t>　　社会保障給付・・・社会福祉費、生活保護費等に要した経費を計上しています。</t>
    <rPh sb="2" eb="4">
      <t>シャカイ</t>
    </rPh>
    <rPh sb="4" eb="6">
      <t>ホショウ</t>
    </rPh>
    <rPh sb="6" eb="8">
      <t>キュウフ</t>
    </rPh>
    <rPh sb="11" eb="13">
      <t>シャカイ</t>
    </rPh>
    <rPh sb="13" eb="15">
      <t>フクシ</t>
    </rPh>
    <rPh sb="15" eb="16">
      <t>ヒ</t>
    </rPh>
    <rPh sb="17" eb="19">
      <t>セイカツ</t>
    </rPh>
    <rPh sb="19" eb="21">
      <t>ホゴ</t>
    </rPh>
    <rPh sb="21" eb="22">
      <t>ヒ</t>
    </rPh>
    <rPh sb="22" eb="23">
      <t>トウ</t>
    </rPh>
    <rPh sb="24" eb="25">
      <t>ヨウ</t>
    </rPh>
    <rPh sb="27" eb="29">
      <t>ケイヒ</t>
    </rPh>
    <rPh sb="30" eb="32">
      <t>ケイジョウ</t>
    </rPh>
    <phoneticPr fontId="2"/>
  </si>
  <si>
    <t>　　財務活動支出・・・地方債の償還による元金及び利子の支出を計上しています。</t>
    <rPh sb="2" eb="4">
      <t>ザイム</t>
    </rPh>
    <rPh sb="4" eb="6">
      <t>カツドウ</t>
    </rPh>
    <rPh sb="6" eb="8">
      <t>シシュツ</t>
    </rPh>
    <rPh sb="11" eb="14">
      <t>チホウサイ</t>
    </rPh>
    <rPh sb="15" eb="17">
      <t>ショウカン</t>
    </rPh>
    <rPh sb="20" eb="22">
      <t>ガンキン</t>
    </rPh>
    <rPh sb="22" eb="23">
      <t>オヨ</t>
    </rPh>
    <rPh sb="24" eb="26">
      <t>リシ</t>
    </rPh>
    <rPh sb="27" eb="29">
      <t>シシュツ</t>
    </rPh>
    <rPh sb="30" eb="32">
      <t>ケイジョウ</t>
    </rPh>
    <phoneticPr fontId="2"/>
  </si>
  <si>
    <t>1年内償還予定地方債</t>
  </si>
  <si>
    <t>　　使用料及び手数料・その他の経常収益・・・窓口での証明発行手数料、施設使用料等を経常しています。その他には複写機の使用料等を</t>
    <rPh sb="2" eb="5">
      <t>シヨウリョウ</t>
    </rPh>
    <rPh sb="5" eb="6">
      <t>オヨ</t>
    </rPh>
    <rPh sb="7" eb="10">
      <t>テスウリョウ</t>
    </rPh>
    <rPh sb="13" eb="14">
      <t>タ</t>
    </rPh>
    <rPh sb="15" eb="17">
      <t>ケイジョウ</t>
    </rPh>
    <rPh sb="17" eb="19">
      <t>シュウエキ</t>
    </rPh>
    <rPh sb="22" eb="24">
      <t>マドグチ</t>
    </rPh>
    <rPh sb="26" eb="28">
      <t>ショウメイ</t>
    </rPh>
    <rPh sb="28" eb="30">
      <t>ハッコウ</t>
    </rPh>
    <rPh sb="30" eb="33">
      <t>テスウリョウ</t>
    </rPh>
    <rPh sb="34" eb="36">
      <t>シセツ</t>
    </rPh>
    <rPh sb="36" eb="38">
      <t>シヨウ</t>
    </rPh>
    <rPh sb="38" eb="39">
      <t>リョウ</t>
    </rPh>
    <rPh sb="39" eb="40">
      <t>トウ</t>
    </rPh>
    <rPh sb="41" eb="43">
      <t>ケイジョウ</t>
    </rPh>
    <rPh sb="51" eb="52">
      <t>タ</t>
    </rPh>
    <rPh sb="54" eb="57">
      <t>フクシャキ</t>
    </rPh>
    <rPh sb="58" eb="60">
      <t>シヨウ</t>
    </rPh>
    <rPh sb="60" eb="61">
      <t>リョウ</t>
    </rPh>
    <rPh sb="61" eb="62">
      <t>トウ</t>
    </rPh>
    <phoneticPr fontId="2"/>
  </si>
  <si>
    <t>1470000</t>
  </si>
  <si>
    <t>資産評価差額</t>
  </si>
  <si>
    <t>　　　　　　　　　　　　　　　　　　　　　　計上しています。</t>
    <rPh sb="22" eb="24">
      <t>ケイジョウ</t>
    </rPh>
    <phoneticPr fontId="2"/>
  </si>
  <si>
    <t>退職手当引当金</t>
  </si>
  <si>
    <t>　　臨時利益・・・物品等の資産を売却収入から資産の現在簿価を差し引いた収入を計上しています。</t>
    <rPh sb="2" eb="4">
      <t>リンジ</t>
    </rPh>
    <rPh sb="4" eb="6">
      <t>リエキ</t>
    </rPh>
    <rPh sb="9" eb="11">
      <t>ブッピン</t>
    </rPh>
    <rPh sb="11" eb="12">
      <t>トウ</t>
    </rPh>
    <rPh sb="13" eb="15">
      <t>シサン</t>
    </rPh>
    <rPh sb="16" eb="18">
      <t>バイキャク</t>
    </rPh>
    <rPh sb="18" eb="20">
      <t>シュウニュウ</t>
    </rPh>
    <rPh sb="22" eb="24">
      <t>シサン</t>
    </rPh>
    <rPh sb="25" eb="27">
      <t>ゲンザイ</t>
    </rPh>
    <rPh sb="27" eb="29">
      <t>ボカ</t>
    </rPh>
    <rPh sb="30" eb="31">
      <t>サ</t>
    </rPh>
    <rPh sb="32" eb="33">
      <t>ヒ</t>
    </rPh>
    <rPh sb="35" eb="37">
      <t>シュウニュウ</t>
    </rPh>
    <rPh sb="38" eb="40">
      <t>ケイジョウ</t>
    </rPh>
    <phoneticPr fontId="2"/>
  </si>
  <si>
    <t>貸借対照表</t>
  </si>
  <si>
    <t>　　純行政コスト・・・行政コスト計算書の総合計数値を計上しています。</t>
    <rPh sb="2" eb="3">
      <t>ジュン</t>
    </rPh>
    <rPh sb="3" eb="5">
      <t>ギョウセイ</t>
    </rPh>
    <rPh sb="11" eb="13">
      <t>ギョウセイ</t>
    </rPh>
    <rPh sb="16" eb="19">
      <t>ケイサンショ</t>
    </rPh>
    <rPh sb="20" eb="22">
      <t>ソウゴウ</t>
    </rPh>
    <rPh sb="22" eb="23">
      <t>ケイ</t>
    </rPh>
    <rPh sb="23" eb="25">
      <t>スウチ</t>
    </rPh>
    <rPh sb="26" eb="28">
      <t>ケイジョウ</t>
    </rPh>
    <phoneticPr fontId="2"/>
  </si>
  <si>
    <t>1500000</t>
  </si>
  <si>
    <t>*出力金額単位 ： 千円</t>
  </si>
  <si>
    <t>4360000</t>
  </si>
  <si>
    <t>　　有形固定資産の増加・減少・・・土地等の購入や改修工事等で増加した資産を計上及び減価償却等で減少した資産を計上しています。</t>
    <rPh sb="2" eb="4">
      <t>ユウケイ</t>
    </rPh>
    <rPh sb="4" eb="6">
      <t>コテイ</t>
    </rPh>
    <rPh sb="6" eb="8">
      <t>シサン</t>
    </rPh>
    <rPh sb="9" eb="11">
      <t>ゾウカ</t>
    </rPh>
    <rPh sb="12" eb="14">
      <t>ゲンショウ</t>
    </rPh>
    <rPh sb="17" eb="19">
      <t>トチ</t>
    </rPh>
    <rPh sb="19" eb="20">
      <t>トウ</t>
    </rPh>
    <rPh sb="21" eb="23">
      <t>コウニュウ</t>
    </rPh>
    <rPh sb="24" eb="26">
      <t>カイシュウ</t>
    </rPh>
    <rPh sb="26" eb="28">
      <t>コウジ</t>
    </rPh>
    <rPh sb="28" eb="29">
      <t>トウ</t>
    </rPh>
    <rPh sb="30" eb="32">
      <t>ゾウカ</t>
    </rPh>
    <rPh sb="34" eb="36">
      <t>シサン</t>
    </rPh>
    <rPh sb="37" eb="39">
      <t>ケイジョウ</t>
    </rPh>
    <rPh sb="39" eb="40">
      <t>オヨ</t>
    </rPh>
    <rPh sb="41" eb="43">
      <t>ゲンカ</t>
    </rPh>
    <rPh sb="43" eb="45">
      <t>ショウキャク</t>
    </rPh>
    <rPh sb="45" eb="46">
      <t>トウ</t>
    </rPh>
    <rPh sb="47" eb="49">
      <t>ゲンショウ</t>
    </rPh>
    <rPh sb="51" eb="53">
      <t>シサン</t>
    </rPh>
    <rPh sb="54" eb="56">
      <t>ケイジョウ</t>
    </rPh>
    <phoneticPr fontId="2"/>
  </si>
  <si>
    <t>　　貸付金／基金等の増加・減少・・・神流町は貸付金がありませんので、基金の積立等の増加及び取崩等の減少を計上しています。</t>
    <rPh sb="2" eb="4">
      <t>カシツケ</t>
    </rPh>
    <rPh sb="4" eb="5">
      <t>キン</t>
    </rPh>
    <rPh sb="6" eb="8">
      <t>キキン</t>
    </rPh>
    <rPh sb="8" eb="9">
      <t>トウ</t>
    </rPh>
    <rPh sb="10" eb="12">
      <t>ゾウカ</t>
    </rPh>
    <rPh sb="13" eb="15">
      <t>ゲンショウ</t>
    </rPh>
    <rPh sb="18" eb="21">
      <t>カンナマチ</t>
    </rPh>
    <rPh sb="22" eb="24">
      <t>カシツケ</t>
    </rPh>
    <rPh sb="24" eb="25">
      <t>キン</t>
    </rPh>
    <rPh sb="34" eb="36">
      <t>キキン</t>
    </rPh>
    <rPh sb="37" eb="39">
      <t>ツミタテ</t>
    </rPh>
    <rPh sb="39" eb="40">
      <t>トウ</t>
    </rPh>
    <rPh sb="41" eb="43">
      <t>ゾウカ</t>
    </rPh>
    <rPh sb="43" eb="44">
      <t>オヨ</t>
    </rPh>
    <rPh sb="45" eb="47">
      <t>トリクズシ</t>
    </rPh>
    <rPh sb="47" eb="48">
      <t>トウ</t>
    </rPh>
    <rPh sb="49" eb="51">
      <t>ゲンショウ</t>
    </rPh>
    <rPh sb="52" eb="54">
      <t>ケイジョウ</t>
    </rPh>
    <phoneticPr fontId="2"/>
  </si>
  <si>
    <t>税収等</t>
  </si>
  <si>
    <t>　　その他・・・昨年度決算で計上した財務書類に係る計上誤等を計上しています。</t>
    <rPh sb="4" eb="5">
      <t>タ</t>
    </rPh>
    <rPh sb="8" eb="10">
      <t>サクネン</t>
    </rPh>
    <rPh sb="10" eb="11">
      <t>ド</t>
    </rPh>
    <rPh sb="11" eb="13">
      <t>ケッサン</t>
    </rPh>
    <rPh sb="14" eb="16">
      <t>ケイジョウ</t>
    </rPh>
    <rPh sb="18" eb="20">
      <t>ザイム</t>
    </rPh>
    <rPh sb="20" eb="22">
      <t>ショルイ</t>
    </rPh>
    <rPh sb="23" eb="24">
      <t>カカワ</t>
    </rPh>
    <rPh sb="25" eb="27">
      <t>ケイジョウ</t>
    </rPh>
    <rPh sb="27" eb="28">
      <t>アヤマ</t>
    </rPh>
    <rPh sb="28" eb="29">
      <t>トウ</t>
    </rPh>
    <rPh sb="30" eb="32">
      <t>ケイジョウ</t>
    </rPh>
    <phoneticPr fontId="2"/>
  </si>
  <si>
    <t>　　移転費用支出・・・補助金等、社会保障給付費等他者への支援とする性質を計上しています。</t>
    <rPh sb="2" eb="4">
      <t>イテン</t>
    </rPh>
    <rPh sb="4" eb="6">
      <t>ヒヨウ</t>
    </rPh>
    <rPh sb="6" eb="8">
      <t>シシュツ</t>
    </rPh>
    <rPh sb="11" eb="14">
      <t>ホジョキン</t>
    </rPh>
    <rPh sb="14" eb="15">
      <t>トウ</t>
    </rPh>
    <rPh sb="16" eb="18">
      <t>シャカイ</t>
    </rPh>
    <rPh sb="18" eb="20">
      <t>ホショウ</t>
    </rPh>
    <rPh sb="20" eb="22">
      <t>キュウフ</t>
    </rPh>
    <rPh sb="22" eb="23">
      <t>ヒ</t>
    </rPh>
    <rPh sb="23" eb="24">
      <t>トウ</t>
    </rPh>
    <rPh sb="24" eb="26">
      <t>タシャ</t>
    </rPh>
    <rPh sb="28" eb="30">
      <t>シエン</t>
    </rPh>
    <rPh sb="33" eb="35">
      <t>セイシツ</t>
    </rPh>
    <rPh sb="36" eb="38">
      <t>ケイジョウ</t>
    </rPh>
    <phoneticPr fontId="2"/>
  </si>
  <si>
    <t>金額</t>
  </si>
  <si>
    <t>　　財務活動収入・・・発行した地方債の借入額を計上しています。</t>
    <rPh sb="2" eb="4">
      <t>ザイム</t>
    </rPh>
    <rPh sb="4" eb="6">
      <t>カツドウ</t>
    </rPh>
    <rPh sb="6" eb="8">
      <t>シュウニュウ</t>
    </rPh>
    <rPh sb="11" eb="13">
      <t>ハッコウ</t>
    </rPh>
    <rPh sb="15" eb="18">
      <t>チホウサイ</t>
    </rPh>
    <rPh sb="19" eb="21">
      <t>カリイレ</t>
    </rPh>
    <rPh sb="21" eb="22">
      <t>ガク</t>
    </rPh>
    <rPh sb="23" eb="25">
      <t>ケイジョウ</t>
    </rPh>
    <phoneticPr fontId="2"/>
  </si>
  <si>
    <t>航空機</t>
  </si>
  <si>
    <t>2030000</t>
  </si>
  <si>
    <t>統一的な基準による財務書類算定（対象）範囲</t>
    <rPh sb="0" eb="2">
      <t>トウイツ</t>
    </rPh>
    <rPh sb="2" eb="3">
      <t>テキ</t>
    </rPh>
    <rPh sb="4" eb="6">
      <t>キジュン</t>
    </rPh>
    <rPh sb="9" eb="11">
      <t>ザイム</t>
    </rPh>
    <rPh sb="11" eb="13">
      <t>ショルイ</t>
    </rPh>
    <rPh sb="13" eb="15">
      <t>サンテイ</t>
    </rPh>
    <rPh sb="16" eb="18">
      <t>タイショウ</t>
    </rPh>
    <rPh sb="19" eb="21">
      <t>ハンイ</t>
    </rPh>
    <phoneticPr fontId="9"/>
  </si>
  <si>
    <t>1620000</t>
  </si>
  <si>
    <t>3140000</t>
  </si>
  <si>
    <t>経常費用</t>
    <rPh sb="0" eb="2">
      <t>ケイジョウ</t>
    </rPh>
    <rPh sb="2" eb="4">
      <t>ヒヨウ</t>
    </rPh>
    <phoneticPr fontId="9"/>
  </si>
  <si>
    <t>○群馬県市町村総合事務組合</t>
    <rPh sb="1" eb="4">
      <t>グンマケン</t>
    </rPh>
    <rPh sb="4" eb="7">
      <t>シチョウソン</t>
    </rPh>
    <rPh sb="7" eb="9">
      <t>ソウゴウ</t>
    </rPh>
    <rPh sb="9" eb="11">
      <t>ジム</t>
    </rPh>
    <rPh sb="11" eb="13">
      <t>クミアイ</t>
    </rPh>
    <phoneticPr fontId="2"/>
  </si>
  <si>
    <t>地方公共団体（神流町）</t>
    <rPh sb="0" eb="2">
      <t>チホウ</t>
    </rPh>
    <rPh sb="2" eb="4">
      <t>コウキョウ</t>
    </rPh>
    <rPh sb="4" eb="6">
      <t>ダンタイ</t>
    </rPh>
    <rPh sb="7" eb="10">
      <t>カンナマチ</t>
    </rPh>
    <phoneticPr fontId="9"/>
  </si>
  <si>
    <t>航空機減価償却累計額</t>
  </si>
  <si>
    <t>財務書類4表構成の相互関係</t>
    <rPh sb="0" eb="2">
      <t>ザイム</t>
    </rPh>
    <rPh sb="2" eb="4">
      <t>ショルイ</t>
    </rPh>
    <rPh sb="5" eb="6">
      <t>ヒョウ</t>
    </rPh>
    <rPh sb="6" eb="8">
      <t>コウセイ</t>
    </rPh>
    <rPh sb="9" eb="11">
      <t>ソウゴ</t>
    </rPh>
    <rPh sb="11" eb="13">
      <t>カンケイ</t>
    </rPh>
    <phoneticPr fontId="9"/>
  </si>
  <si>
    <t>本年度純資産変動額</t>
  </si>
  <si>
    <t>資産</t>
    <rPh sb="0" eb="2">
      <t>シサン</t>
    </rPh>
    <phoneticPr fontId="9"/>
  </si>
  <si>
    <t>うち　現金　預金</t>
    <rPh sb="3" eb="5">
      <t>ゲンキン</t>
    </rPh>
    <rPh sb="6" eb="8">
      <t>ヨキン</t>
    </rPh>
    <phoneticPr fontId="9"/>
  </si>
  <si>
    <t>1210000</t>
  </si>
  <si>
    <t>余剰分（不足分）</t>
  </si>
  <si>
    <t>純資産</t>
    <rPh sb="0" eb="1">
      <t>ジュン</t>
    </rPh>
    <rPh sb="1" eb="3">
      <t>シサン</t>
    </rPh>
    <phoneticPr fontId="9"/>
  </si>
  <si>
    <t>経常収益</t>
  </si>
  <si>
    <t>○群馬県市町村会館管理組合</t>
    <rPh sb="1" eb="4">
      <t>グンマケン</t>
    </rPh>
    <rPh sb="4" eb="7">
      <t>シチョウソン</t>
    </rPh>
    <rPh sb="7" eb="9">
      <t>カイカン</t>
    </rPh>
    <rPh sb="9" eb="11">
      <t>カンリ</t>
    </rPh>
    <rPh sb="11" eb="13">
      <t>クミアイ</t>
    </rPh>
    <phoneticPr fontId="2"/>
  </si>
  <si>
    <t>貸借対照表</t>
    <rPh sb="0" eb="2">
      <t>タイシャク</t>
    </rPh>
    <rPh sb="2" eb="5">
      <t>タイショウヒョウ</t>
    </rPh>
    <phoneticPr fontId="9"/>
  </si>
  <si>
    <t>臨時利益</t>
    <rPh sb="0" eb="2">
      <t>リンジ</t>
    </rPh>
    <rPh sb="2" eb="4">
      <t>リエキ</t>
    </rPh>
    <phoneticPr fontId="9"/>
  </si>
  <si>
    <t>前年度末残高</t>
    <rPh sb="0" eb="3">
      <t>ゼンネンド</t>
    </rPh>
    <rPh sb="3" eb="4">
      <t>マツ</t>
    </rPh>
    <rPh sb="4" eb="6">
      <t>ザンダカ</t>
    </rPh>
    <phoneticPr fontId="9"/>
  </si>
  <si>
    <t>負債</t>
    <rPh sb="0" eb="2">
      <t>フサイ</t>
    </rPh>
    <phoneticPr fontId="9"/>
  </si>
  <si>
    <t>地方債</t>
  </si>
  <si>
    <t>経常収益</t>
    <rPh sb="0" eb="2">
      <t>ケイジョウ</t>
    </rPh>
    <rPh sb="2" eb="4">
      <t>シュウエキ</t>
    </rPh>
    <phoneticPr fontId="9"/>
  </si>
  <si>
    <t>臨時損失</t>
    <rPh sb="0" eb="2">
      <t>リンジ</t>
    </rPh>
    <rPh sb="2" eb="4">
      <t>ソンシツ</t>
    </rPh>
    <phoneticPr fontId="9"/>
  </si>
  <si>
    <t>使用料及び手数料収入</t>
  </si>
  <si>
    <t>出納整理期間について、出納整理期間が設けられている旨（根拠条文を含みます。）及び出納整理期間における現金の受払い等を終了した後の計数をもって会計年度末の計数としている旨、出納整理期間が異なる連結対象団体（会計）がある場合は当該団体（会計）の一覧と修正の仕方</t>
  </si>
  <si>
    <t>純行政コスト</t>
    <rPh sb="0" eb="1">
      <t>ジュン</t>
    </rPh>
    <rPh sb="1" eb="3">
      <t>ギョウセイ</t>
    </rPh>
    <phoneticPr fontId="9"/>
  </si>
  <si>
    <t>業務費用支出</t>
  </si>
  <si>
    <t>行政コスト計算書</t>
    <rPh sb="0" eb="2">
      <t>ギョウセイ</t>
    </rPh>
    <rPh sb="5" eb="8">
      <t>ケイサンショ</t>
    </rPh>
    <phoneticPr fontId="9"/>
  </si>
  <si>
    <t>1020000</t>
  </si>
  <si>
    <t>一般会計等
　○ 一般会計
　○ 万場診療所
　○ 地域活性化施設</t>
    <rPh sb="0" eb="2">
      <t>イッパン</t>
    </rPh>
    <rPh sb="2" eb="4">
      <t>カイケイ</t>
    </rPh>
    <rPh sb="4" eb="5">
      <t>トウ</t>
    </rPh>
    <rPh sb="9" eb="11">
      <t>イッパン</t>
    </rPh>
    <rPh sb="11" eb="13">
      <t>カイケイ</t>
    </rPh>
    <rPh sb="18" eb="20">
      <t>マンバ</t>
    </rPh>
    <rPh sb="20" eb="23">
      <t>シンリョウジョ</t>
    </rPh>
    <rPh sb="28" eb="30">
      <t>チイキ</t>
    </rPh>
    <rPh sb="30" eb="33">
      <t>カッセイカ</t>
    </rPh>
    <rPh sb="33" eb="35">
      <t>シセツ</t>
    </rPh>
    <phoneticPr fontId="9"/>
  </si>
  <si>
    <t>公営事業会計
　○国民健康保険事業
　○後期高齢者医療
　○中里診療所
　○介護保険</t>
    <rPh sb="0" eb="2">
      <t>コウエイ</t>
    </rPh>
    <rPh sb="2" eb="4">
      <t>ジギョウ</t>
    </rPh>
    <rPh sb="4" eb="6">
      <t>カイケイ</t>
    </rPh>
    <rPh sb="9" eb="11">
      <t>コクミン</t>
    </rPh>
    <rPh sb="11" eb="13">
      <t>ケンコウ</t>
    </rPh>
    <rPh sb="13" eb="15">
      <t>ホケン</t>
    </rPh>
    <rPh sb="15" eb="17">
      <t>ジギョウ</t>
    </rPh>
    <rPh sb="21" eb="23">
      <t>コウキ</t>
    </rPh>
    <rPh sb="23" eb="26">
      <t>コウレイシャ</t>
    </rPh>
    <rPh sb="26" eb="27">
      <t>イ</t>
    </rPh>
    <rPh sb="27" eb="28">
      <t>イヤス</t>
    </rPh>
    <rPh sb="32" eb="34">
      <t>ナカザト</t>
    </rPh>
    <rPh sb="34" eb="37">
      <t>シンリョウジョ</t>
    </rPh>
    <rPh sb="41" eb="43">
      <t>カイゴ</t>
    </rPh>
    <rPh sb="43" eb="45">
      <t>ホケン</t>
    </rPh>
    <phoneticPr fontId="9"/>
  </si>
  <si>
    <t>資金収支計算書</t>
    <rPh sb="0" eb="2">
      <t>シキン</t>
    </rPh>
    <rPh sb="2" eb="4">
      <t>シュウシ</t>
    </rPh>
    <rPh sb="4" eb="7">
      <t>ケイサンショ</t>
    </rPh>
    <phoneticPr fontId="9"/>
  </si>
  <si>
    <t>投資及び出資金</t>
  </si>
  <si>
    <t>財源</t>
    <rPh sb="0" eb="2">
      <t>ザイゲン</t>
    </rPh>
    <phoneticPr fontId="9"/>
  </si>
  <si>
    <t>4030000</t>
  </si>
  <si>
    <t>固定資産等の変動</t>
    <rPh sb="0" eb="2">
      <t>コテイ</t>
    </rPh>
    <rPh sb="2" eb="4">
      <t>シサン</t>
    </rPh>
    <rPh sb="4" eb="5">
      <t>トウ</t>
    </rPh>
    <rPh sb="6" eb="8">
      <t>ヘンドウ</t>
    </rPh>
    <phoneticPr fontId="9"/>
  </si>
  <si>
    <t>1760000</t>
  </si>
  <si>
    <t>本年度末残高</t>
    <rPh sb="0" eb="2">
      <t>ホンネン</t>
    </rPh>
    <rPh sb="2" eb="3">
      <t>ド</t>
    </rPh>
    <rPh sb="3" eb="4">
      <t>マツ</t>
    </rPh>
    <rPh sb="4" eb="6">
      <t>ザンダカ</t>
    </rPh>
    <phoneticPr fontId="9"/>
  </si>
  <si>
    <t>1030000</t>
  </si>
  <si>
    <t>賞与等引当金</t>
  </si>
  <si>
    <t>純資産変動計算書</t>
    <rPh sb="0" eb="3">
      <t>ジュンシサン</t>
    </rPh>
    <rPh sb="3" eb="5">
      <t>ヘンドウ</t>
    </rPh>
    <rPh sb="5" eb="8">
      <t>ケイサンショ</t>
    </rPh>
    <phoneticPr fontId="9"/>
  </si>
  <si>
    <t>業務活動収支</t>
    <rPh sb="0" eb="2">
      <t>ギョウム</t>
    </rPh>
    <rPh sb="2" eb="4">
      <t>カツドウ</t>
    </rPh>
    <rPh sb="4" eb="6">
      <t>シュウシ</t>
    </rPh>
    <phoneticPr fontId="9"/>
  </si>
  <si>
    <t>投資活動収支</t>
    <rPh sb="0" eb="2">
      <t>トウシ</t>
    </rPh>
    <rPh sb="2" eb="4">
      <t>カツドウ</t>
    </rPh>
    <rPh sb="4" eb="6">
      <t>シュウシ</t>
    </rPh>
    <phoneticPr fontId="9"/>
  </si>
  <si>
    <t>財務活動収支</t>
    <rPh sb="0" eb="2">
      <t>ザイム</t>
    </rPh>
    <rPh sb="2" eb="4">
      <t>カツドウ</t>
    </rPh>
    <rPh sb="4" eb="6">
      <t>シュウシ</t>
    </rPh>
    <phoneticPr fontId="9"/>
  </si>
  <si>
    <t>+本年度末歳計外　　　現金残高</t>
    <rPh sb="11" eb="13">
      <t>ゲンキン</t>
    </rPh>
    <rPh sb="13" eb="15">
      <t>ザンダカ</t>
    </rPh>
    <phoneticPr fontId="9"/>
  </si>
  <si>
    <t>事業用資産</t>
  </si>
  <si>
    <t/>
  </si>
  <si>
    <t>1050000</t>
  </si>
  <si>
    <t>1070000</t>
  </si>
  <si>
    <t>全体資金収支計算書における資金の範囲</t>
  </si>
  <si>
    <t>1080000</t>
  </si>
  <si>
    <t>1100000</t>
  </si>
  <si>
    <t>3110000</t>
  </si>
  <si>
    <t>1110000</t>
  </si>
  <si>
    <t>預り金</t>
  </si>
  <si>
    <t>1120000</t>
  </si>
  <si>
    <t>国県等補助金収入</t>
  </si>
  <si>
    <t>4220000</t>
  </si>
  <si>
    <t>1130000</t>
  </si>
  <si>
    <t>2080000</t>
  </si>
  <si>
    <t>4010000</t>
  </si>
  <si>
    <t>【業務活動収支】</t>
  </si>
  <si>
    <t>1140000</t>
  </si>
  <si>
    <t>1150000</t>
  </si>
  <si>
    <t>1540000</t>
  </si>
  <si>
    <t>2190000</t>
  </si>
  <si>
    <t>1160000</t>
  </si>
  <si>
    <t>1170000</t>
  </si>
  <si>
    <t>1180000</t>
  </si>
  <si>
    <t>1200000</t>
  </si>
  <si>
    <t>財務活動支出</t>
  </si>
  <si>
    <t>1190000</t>
  </si>
  <si>
    <t>4410000</t>
  </si>
  <si>
    <t>4040000</t>
  </si>
  <si>
    <t>1230000</t>
  </si>
  <si>
    <t>移転費用支出</t>
  </si>
  <si>
    <t>1250000</t>
  </si>
  <si>
    <t>1260000</t>
  </si>
  <si>
    <t>立木竹</t>
  </si>
  <si>
    <t>3080000</t>
  </si>
  <si>
    <t>1270000</t>
  </si>
  <si>
    <t>2340000</t>
  </si>
  <si>
    <t>1290000</t>
  </si>
  <si>
    <t>*出力条件</t>
  </si>
  <si>
    <t>1300000</t>
  </si>
  <si>
    <t>1310000</t>
  </si>
  <si>
    <t>1330000</t>
  </si>
  <si>
    <t>1350000</t>
  </si>
  <si>
    <t>1360000</t>
  </si>
  <si>
    <t>4380000</t>
  </si>
  <si>
    <t>1370000</t>
  </si>
  <si>
    <t>1380000</t>
  </si>
  <si>
    <t>1390000</t>
  </si>
  <si>
    <t>純資産合計</t>
  </si>
  <si>
    <t>1400000</t>
  </si>
  <si>
    <t>1410000</t>
  </si>
  <si>
    <t>1600000</t>
  </si>
  <si>
    <t>1420000</t>
  </si>
  <si>
    <t>1430000</t>
  </si>
  <si>
    <t>1590000</t>
  </si>
  <si>
    <t>1440000</t>
  </si>
  <si>
    <t>3040000</t>
  </si>
  <si>
    <t>1450000</t>
  </si>
  <si>
    <t>1460000</t>
  </si>
  <si>
    <t>1480000</t>
  </si>
  <si>
    <t>1490000</t>
  </si>
  <si>
    <t>1510000</t>
  </si>
  <si>
    <t>1520000</t>
  </si>
  <si>
    <t>本年度末純資産残高</t>
  </si>
  <si>
    <t>1530000</t>
  </si>
  <si>
    <t>流動負債</t>
  </si>
  <si>
    <t>1550000</t>
  </si>
  <si>
    <t>1560000</t>
  </si>
  <si>
    <t>1010000</t>
  </si>
  <si>
    <t>1610000</t>
  </si>
  <si>
    <t>1630000</t>
  </si>
  <si>
    <t>4050000</t>
  </si>
  <si>
    <t>1640000</t>
  </si>
  <si>
    <t>1650000</t>
  </si>
  <si>
    <t>1660000</t>
  </si>
  <si>
    <t>4400000</t>
  </si>
  <si>
    <t>1670000</t>
  </si>
  <si>
    <t xml:space="preserve">*団体／会計コード ： </t>
  </si>
  <si>
    <t>投資活動支出</t>
  </si>
  <si>
    <t>1680000</t>
  </si>
  <si>
    <t>4130000</t>
  </si>
  <si>
    <t>4450000</t>
  </si>
  <si>
    <t>1690000</t>
  </si>
  <si>
    <t>1700000</t>
  </si>
  <si>
    <t>1710000</t>
  </si>
  <si>
    <t>1720000</t>
  </si>
  <si>
    <t>1730000</t>
  </si>
  <si>
    <t>1580000</t>
  </si>
  <si>
    <t>4240000</t>
  </si>
  <si>
    <t>1740000</t>
  </si>
  <si>
    <t>1570000</t>
  </si>
  <si>
    <t>現金預金</t>
  </si>
  <si>
    <t>*出力帳票選択 ： 財務書類</t>
  </si>
  <si>
    <t>*団体区分 ： 一般会計等</t>
  </si>
  <si>
    <t>*出力範囲 ： 年次</t>
  </si>
  <si>
    <t>2040000</t>
  </si>
  <si>
    <t>【資産の部】</t>
  </si>
  <si>
    <t>固定資産</t>
  </si>
  <si>
    <t>流動資産</t>
  </si>
  <si>
    <t>3020000</t>
  </si>
  <si>
    <t>※ 下位項目との金額差は、単位未満の四捨五入によるものです。</t>
  </si>
  <si>
    <t>無形固定資産</t>
  </si>
  <si>
    <t>投資その他の資産</t>
  </si>
  <si>
    <t>長期延滞債権</t>
  </si>
  <si>
    <t>補助金等支出</t>
  </si>
  <si>
    <t>未収金</t>
  </si>
  <si>
    <t>短期貸付金</t>
  </si>
  <si>
    <t>4420000</t>
  </si>
  <si>
    <t>基金</t>
  </si>
  <si>
    <t>他会計への繰出金</t>
  </si>
  <si>
    <t>棚卸資産</t>
  </si>
  <si>
    <t>その他</t>
  </si>
  <si>
    <t>徴収不能引当金</t>
  </si>
  <si>
    <t>インフラ資産</t>
  </si>
  <si>
    <t>物品</t>
  </si>
  <si>
    <t>引当金の計上基準及び算定方法</t>
  </si>
  <si>
    <t>物品減価償却累計額</t>
  </si>
  <si>
    <t>ソフトウェア</t>
  </si>
  <si>
    <t>本年度末現金預金残高</t>
  </si>
  <si>
    <t>投資損失引当金</t>
  </si>
  <si>
    <t>財務活動収支</t>
  </si>
  <si>
    <t>長期貸付金</t>
  </si>
  <si>
    <t>財政調整基金</t>
  </si>
  <si>
    <t>減債基金</t>
  </si>
  <si>
    <t>土地</t>
  </si>
  <si>
    <t>建物</t>
  </si>
  <si>
    <t>建物減価償却累計額</t>
  </si>
  <si>
    <t>工作物</t>
  </si>
  <si>
    <t>工作物減価償却累計額</t>
  </si>
  <si>
    <t>船舶減価償却累計額</t>
  </si>
  <si>
    <t>浮標等減価償却累計額</t>
  </si>
  <si>
    <t>その他減価償却累計額</t>
  </si>
  <si>
    <t>固定負債</t>
  </si>
  <si>
    <t>建設仮勘定</t>
  </si>
  <si>
    <t>公共施設等整備費支出</t>
  </si>
  <si>
    <t>有価証券</t>
  </si>
  <si>
    <t>2120000</t>
  </si>
  <si>
    <t>出資金</t>
  </si>
  <si>
    <t>損失補償等引当金</t>
  </si>
  <si>
    <t>-</t>
  </si>
  <si>
    <t>4020000</t>
  </si>
  <si>
    <t>※</t>
  </si>
  <si>
    <t>【負債の部】</t>
  </si>
  <si>
    <t>維持補修費</t>
  </si>
  <si>
    <t>負債合計</t>
  </si>
  <si>
    <t>固定資産等形成分</t>
  </si>
  <si>
    <t>長期未払金</t>
  </si>
  <si>
    <t>4340000</t>
  </si>
  <si>
    <t>未払金</t>
  </si>
  <si>
    <t>未払費用</t>
  </si>
  <si>
    <t>前受金</t>
  </si>
  <si>
    <t>前受収益</t>
  </si>
  <si>
    <t>（単位 ： 千円）</t>
  </si>
  <si>
    <t>2350000</t>
  </si>
  <si>
    <t>4350000</t>
  </si>
  <si>
    <t>災害復旧事業費支出</t>
  </si>
  <si>
    <t>2050000</t>
  </si>
  <si>
    <t>2060000</t>
  </si>
  <si>
    <t>2070000</t>
  </si>
  <si>
    <t>2090000</t>
  </si>
  <si>
    <t>4150000</t>
  </si>
  <si>
    <t>2100000</t>
  </si>
  <si>
    <t>2110000</t>
  </si>
  <si>
    <t>2130000</t>
  </si>
  <si>
    <t>【財務活動収支】</t>
  </si>
  <si>
    <t>2140000</t>
  </si>
  <si>
    <t>臨時利益</t>
  </si>
  <si>
    <t>地方債償還支出</t>
  </si>
  <si>
    <t>2150000</t>
  </si>
  <si>
    <t>2160000</t>
  </si>
  <si>
    <t>2170000</t>
  </si>
  <si>
    <t>2180000</t>
  </si>
  <si>
    <t>2200000</t>
  </si>
  <si>
    <t>2210000</t>
  </si>
  <si>
    <t>2220000</t>
  </si>
  <si>
    <t>3160000</t>
  </si>
  <si>
    <t>2230000</t>
  </si>
  <si>
    <t>2240000</t>
  </si>
  <si>
    <t>4170000</t>
  </si>
  <si>
    <t>2250000</t>
  </si>
  <si>
    <t>2010000</t>
  </si>
  <si>
    <t>財源</t>
  </si>
  <si>
    <t>2270000</t>
  </si>
  <si>
    <t>2280000</t>
  </si>
  <si>
    <t>2290000</t>
  </si>
  <si>
    <t>4270000</t>
  </si>
  <si>
    <t>2300000</t>
  </si>
  <si>
    <t>2310000</t>
  </si>
  <si>
    <t>2320000</t>
  </si>
  <si>
    <t>2260000</t>
  </si>
  <si>
    <t>科目</t>
  </si>
  <si>
    <t>純経常行政コスト</t>
  </si>
  <si>
    <t>純行政コスト</t>
  </si>
  <si>
    <t>経常費用</t>
  </si>
  <si>
    <t>臨時損失</t>
  </si>
  <si>
    <t>業務費用</t>
  </si>
  <si>
    <t>移転費用</t>
  </si>
  <si>
    <t>使用料及び手数料</t>
  </si>
  <si>
    <t>災害復旧事業費</t>
  </si>
  <si>
    <t>他団体出資等分の減少</t>
  </si>
  <si>
    <t>資産除売却損</t>
  </si>
  <si>
    <t>本年度資金収支額</t>
  </si>
  <si>
    <t>投資損失引当金繰入額</t>
  </si>
  <si>
    <t>3030000</t>
  </si>
  <si>
    <t>前年度末資金残高</t>
  </si>
  <si>
    <t>全体貸借対照表</t>
  </si>
  <si>
    <t>損失補償等引当金繰入額</t>
  </si>
  <si>
    <t>資産売却益</t>
  </si>
  <si>
    <t>財務活動収入</t>
  </si>
  <si>
    <t>有形固定資産等の減価償却の方法</t>
  </si>
  <si>
    <t>人件費</t>
  </si>
  <si>
    <t>その他の業務費用</t>
  </si>
  <si>
    <t>補助金等</t>
  </si>
  <si>
    <t>4190000</t>
  </si>
  <si>
    <t>社会保障給付</t>
  </si>
  <si>
    <t>職員給与費</t>
  </si>
  <si>
    <t>退職手当引当金繰入額</t>
  </si>
  <si>
    <t>物件費</t>
  </si>
  <si>
    <t>4180000</t>
  </si>
  <si>
    <t>地方債発行収入</t>
  </si>
  <si>
    <t>減価償却費</t>
  </si>
  <si>
    <t>支払利息</t>
  </si>
  <si>
    <t>徴収不能引当金繰入額</t>
  </si>
  <si>
    <t>4060000</t>
  </si>
  <si>
    <t>3010000</t>
  </si>
  <si>
    <t>3050000</t>
  </si>
  <si>
    <t>3060000</t>
  </si>
  <si>
    <t>3090000</t>
  </si>
  <si>
    <t>3100000</t>
  </si>
  <si>
    <t>全体資金収支計算書</t>
  </si>
  <si>
    <t>3130000</t>
  </si>
  <si>
    <t>3150000</t>
  </si>
  <si>
    <t>前年度末純資産残高</t>
  </si>
  <si>
    <t>本年度差額</t>
  </si>
  <si>
    <t>純行政コスト（△）</t>
  </si>
  <si>
    <t>無償所管換等</t>
  </si>
  <si>
    <t>全体行政コスト計算書</t>
  </si>
  <si>
    <t>他団体出資等分の増加</t>
  </si>
  <si>
    <t>比例連結割合変更に伴う差額</t>
  </si>
  <si>
    <t>国県等補助金</t>
  </si>
  <si>
    <t>有形固定資産等の増加</t>
  </si>
  <si>
    <t>有形固定資産等の減少</t>
  </si>
  <si>
    <t>貸付金・基金等の増加</t>
  </si>
  <si>
    <t>貸付金・基金等の減少</t>
  </si>
  <si>
    <t>本年度末資金残高</t>
  </si>
  <si>
    <t>4070000</t>
  </si>
  <si>
    <t>4090000</t>
  </si>
  <si>
    <t>4100000</t>
  </si>
  <si>
    <t>4110000</t>
  </si>
  <si>
    <t>4120000</t>
  </si>
  <si>
    <t>4140000</t>
  </si>
  <si>
    <t>4160000</t>
  </si>
  <si>
    <t>4200000</t>
  </si>
  <si>
    <t>4310000</t>
  </si>
  <si>
    <t>4210000</t>
  </si>
  <si>
    <t>4230000</t>
  </si>
  <si>
    <t>4250000</t>
  </si>
  <si>
    <t>4260000</t>
  </si>
  <si>
    <t>4280000</t>
  </si>
  <si>
    <t>4290000</t>
  </si>
  <si>
    <t>4300000</t>
  </si>
  <si>
    <t>4320000</t>
  </si>
  <si>
    <t>4330000</t>
  </si>
  <si>
    <t>4370000</t>
  </si>
  <si>
    <t>4390000</t>
  </si>
  <si>
    <t>4430000</t>
  </si>
  <si>
    <t>4440000</t>
  </si>
  <si>
    <t>4460000</t>
  </si>
  <si>
    <t>資産売却収入</t>
  </si>
  <si>
    <t>4470000</t>
  </si>
  <si>
    <t>4480000</t>
  </si>
  <si>
    <t>【投資活動収支】</t>
  </si>
  <si>
    <t>投資活動収支</t>
  </si>
  <si>
    <t>本年度歳計外現金増減額</t>
  </si>
  <si>
    <t>業務支出</t>
  </si>
  <si>
    <t>業務収入</t>
  </si>
  <si>
    <t>臨時支出</t>
  </si>
  <si>
    <t>臨時収入</t>
  </si>
  <si>
    <t>投資活動収入</t>
  </si>
  <si>
    <t>税収等収入</t>
  </si>
  <si>
    <t>その他の収入</t>
  </si>
  <si>
    <t>その他の支出</t>
  </si>
  <si>
    <t>基金積立金支出</t>
  </si>
  <si>
    <t>投資及び出資金支出</t>
  </si>
  <si>
    <t>貸付金支出</t>
  </si>
  <si>
    <t>基金取崩収入</t>
  </si>
  <si>
    <t>貸付金元金回収収入</t>
  </si>
  <si>
    <t>人件費支出</t>
  </si>
  <si>
    <t>物件費等支出</t>
  </si>
  <si>
    <t>支払利息支出</t>
  </si>
  <si>
    <t>社会保障給付支出</t>
  </si>
  <si>
    <t>他会計への繰出支出</t>
  </si>
  <si>
    <t>1565000</t>
  </si>
  <si>
    <t>繰延資産</t>
  </si>
  <si>
    <t>（単位：千円）</t>
  </si>
  <si>
    <t>その他全体財務書類の内容を理解するために必要と認められる事項</t>
  </si>
  <si>
    <t>１．重要な会計方針</t>
  </si>
  <si>
    <t>有価証券等の評価基準及び評価方法</t>
  </si>
  <si>
    <t>採用した消費税等の会計処理</t>
  </si>
  <si>
    <t>行政コスト計算書</t>
  </si>
  <si>
    <t>純資産変動計算書</t>
  </si>
  <si>
    <t>資金収支計算書</t>
  </si>
  <si>
    <t>*団体区分 ： 全体</t>
  </si>
  <si>
    <t>全体純資産変動計算書</t>
  </si>
  <si>
    <t>*会計年度 ： R6</t>
  </si>
  <si>
    <t>(令和７年３月３１日現在）</t>
  </si>
  <si>
    <t>科目</t>
    <rPh sb="0" eb="2">
      <t>カモク</t>
    </rPh>
    <phoneticPr fontId="14"/>
  </si>
  <si>
    <t>金額</t>
    <rPh sb="0" eb="2">
      <t>キンガク</t>
    </rPh>
    <phoneticPr fontId="14"/>
  </si>
  <si>
    <t>資産合計</t>
    <rPh sb="0" eb="2">
      <t>シサン</t>
    </rPh>
    <rPh sb="2" eb="4">
      <t>ゴウケイ</t>
    </rPh>
    <phoneticPr fontId="14"/>
  </si>
  <si>
    <t>負債及び純資産合計</t>
    <rPh sb="0" eb="2">
      <t>フサイ</t>
    </rPh>
    <rPh sb="2" eb="3">
      <t>オヨ</t>
    </rPh>
    <rPh sb="4" eb="7">
      <t>ジュンシサン</t>
    </rPh>
    <rPh sb="7" eb="9">
      <t>ゴウケイ</t>
    </rPh>
    <phoneticPr fontId="14"/>
  </si>
  <si>
    <t>*出力条件</t>
    <phoneticPr fontId="14"/>
  </si>
  <si>
    <t>自　令和６年４月１日　</t>
  </si>
  <si>
    <t>至　令和７年３月３１日</t>
  </si>
  <si>
    <t>2020000</t>
    <phoneticPr fontId="14"/>
  </si>
  <si>
    <t>2330000</t>
    <phoneticPr fontId="14"/>
  </si>
  <si>
    <t>科目</t>
    <phoneticPr fontId="14"/>
  </si>
  <si>
    <t>合計</t>
    <rPh sb="0" eb="2">
      <t>ゴウケイ</t>
    </rPh>
    <phoneticPr fontId="14"/>
  </si>
  <si>
    <t>固定資産
等形成分</t>
    <rPh sb="0" eb="2">
      <t>コテイ</t>
    </rPh>
    <rPh sb="2" eb="4">
      <t>シサン</t>
    </rPh>
    <rPh sb="5" eb="6">
      <t>ナド</t>
    </rPh>
    <rPh sb="6" eb="8">
      <t>ケイセイ</t>
    </rPh>
    <rPh sb="8" eb="9">
      <t>ブン</t>
    </rPh>
    <phoneticPr fontId="14"/>
  </si>
  <si>
    <t>余剰分
（不足分）</t>
    <rPh sb="0" eb="3">
      <t>ヨジョウブン</t>
    </rPh>
    <rPh sb="5" eb="8">
      <t>フソクブン</t>
    </rPh>
    <phoneticPr fontId="14"/>
  </si>
  <si>
    <t>他団体出資等分</t>
    <rPh sb="0" eb="1">
      <t>ホカ</t>
    </rPh>
    <rPh sb="1" eb="3">
      <t>ダンタイ</t>
    </rPh>
    <rPh sb="3" eb="5">
      <t>シュッシ</t>
    </rPh>
    <rPh sb="5" eb="6">
      <t>トウ</t>
    </rPh>
    <rPh sb="6" eb="7">
      <t>ブン</t>
    </rPh>
    <phoneticPr fontId="14"/>
  </si>
  <si>
    <t>3132000</t>
    <phoneticPr fontId="14"/>
  </si>
  <si>
    <t>3133000</t>
    <phoneticPr fontId="14"/>
  </si>
  <si>
    <t>3134000</t>
    <phoneticPr fontId="14"/>
  </si>
  <si>
    <t>※ 下位項目との金額差は、単位未満の四捨五入によるものです。</t>
    <phoneticPr fontId="14"/>
  </si>
  <si>
    <t>有形固定資産の行政目的別明細</t>
    <phoneticPr fontId="14"/>
  </si>
  <si>
    <t>区分</t>
    <rPh sb="0" eb="2">
      <t>クブン</t>
    </rPh>
    <phoneticPr fontId="14"/>
  </si>
  <si>
    <t>生活インフラ・
国土保全</t>
    <rPh sb="0" eb="2">
      <t>セイカツ</t>
    </rPh>
    <rPh sb="8" eb="10">
      <t>コクド</t>
    </rPh>
    <rPh sb="10" eb="12">
      <t>ホゼン</t>
    </rPh>
    <phoneticPr fontId="14"/>
  </si>
  <si>
    <t>教育</t>
    <phoneticPr fontId="14"/>
  </si>
  <si>
    <t>福祉</t>
    <phoneticPr fontId="14"/>
  </si>
  <si>
    <t>環境衛生</t>
    <rPh sb="0" eb="2">
      <t>カンキョウ</t>
    </rPh>
    <rPh sb="2" eb="4">
      <t>エイセイ</t>
    </rPh>
    <phoneticPr fontId="14"/>
  </si>
  <si>
    <t>産業振興</t>
    <rPh sb="0" eb="2">
      <t>サンギョウ</t>
    </rPh>
    <rPh sb="2" eb="4">
      <t>シンコウ</t>
    </rPh>
    <phoneticPr fontId="14"/>
  </si>
  <si>
    <t>消防・警察</t>
    <rPh sb="0" eb="2">
      <t>ショウボウ</t>
    </rPh>
    <rPh sb="3" eb="5">
      <t>ケイサツ</t>
    </rPh>
    <phoneticPr fontId="14"/>
  </si>
  <si>
    <t>総務</t>
    <phoneticPr fontId="14"/>
  </si>
  <si>
    <t>その他</t>
    <rPh sb="2" eb="3">
      <t>ホカ</t>
    </rPh>
    <phoneticPr fontId="14"/>
  </si>
  <si>
    <t>未設定</t>
    <rPh sb="0" eb="1">
      <t>ミ</t>
    </rPh>
    <rPh sb="1" eb="3">
      <t>セッテイ</t>
    </rPh>
    <phoneticPr fontId="14"/>
  </si>
  <si>
    <t xml:space="preserve"> 事業用資産</t>
    <phoneticPr fontId="14"/>
  </si>
  <si>
    <t>　  土地</t>
    <phoneticPr fontId="14"/>
  </si>
  <si>
    <t>　　立木竹</t>
    <phoneticPr fontId="14"/>
  </si>
  <si>
    <t>　　建物</t>
    <phoneticPr fontId="14"/>
  </si>
  <si>
    <t>　　工作物</t>
    <phoneticPr fontId="14"/>
  </si>
  <si>
    <t>　　船舶</t>
    <phoneticPr fontId="14"/>
  </si>
  <si>
    <t>-</t>
    <phoneticPr fontId="14"/>
  </si>
  <si>
    <t>　　浮標等</t>
    <phoneticPr fontId="14"/>
  </si>
  <si>
    <t>　　航空機</t>
    <phoneticPr fontId="14"/>
  </si>
  <si>
    <t>　　その他</t>
    <phoneticPr fontId="14"/>
  </si>
  <si>
    <t>　　建設仮勘定</t>
    <phoneticPr fontId="14"/>
  </si>
  <si>
    <t xml:space="preserve"> インフラ資産</t>
    <phoneticPr fontId="14"/>
  </si>
  <si>
    <t>　　土地</t>
    <phoneticPr fontId="14"/>
  </si>
  <si>
    <t xml:space="preserve"> 物品</t>
    <phoneticPr fontId="14"/>
  </si>
  <si>
    <t>合計</t>
    <phoneticPr fontId="14"/>
  </si>
  <si>
    <t>有形固定資産の明細</t>
    <phoneticPr fontId="14"/>
  </si>
  <si>
    <t xml:space="preserve">
前年度末残高
（A）</t>
    <phoneticPr fontId="14"/>
  </si>
  <si>
    <t xml:space="preserve">
本年度増加額
（B）</t>
    <phoneticPr fontId="14"/>
  </si>
  <si>
    <t xml:space="preserve">
本年度減少額
（C）</t>
    <phoneticPr fontId="14"/>
  </si>
  <si>
    <t>本年度末残高
（A)＋（B)-（C)
（D）</t>
    <phoneticPr fontId="14"/>
  </si>
  <si>
    <t>本年度末
減価償却累計額
（E)</t>
    <phoneticPr fontId="14"/>
  </si>
  <si>
    <t xml:space="preserve">
本年度償却額
（F)</t>
    <phoneticPr fontId="14"/>
  </si>
  <si>
    <t>差引本年度末残高
（D)－（E)
（G)</t>
    <phoneticPr fontId="14"/>
  </si>
  <si>
    <t>リース取引の処理方法</t>
  </si>
  <si>
    <t>連結対象団体（会計）の決算日が一般会計等と異なる場合は、当該決算日及び連結のため当該連結対象団体（会計）について特に行った処理の概要</t>
  </si>
  <si>
    <t>２．重要な会計方針の変更等</t>
  </si>
  <si>
    <t>会計処理の原則または手続を変更した場合には、その旨、変更の理由及び当該変更が全体財務書類に与えている影響の内容</t>
  </si>
  <si>
    <t>表示方法を変更した場合には、その旨</t>
  </si>
  <si>
    <t>全体資金収支計算書における資金の範囲を変更した場合には、その旨、変更の理由及び当該変更が全体資金収支計算書に与えている影響の内容</t>
  </si>
  <si>
    <t>３．重要な後発事象</t>
  </si>
  <si>
    <t>主要な業務の改廃</t>
  </si>
  <si>
    <t>組織・機構の大幅な変更</t>
  </si>
  <si>
    <t>地方財政制度の大幅な改正</t>
  </si>
  <si>
    <t>重大な災害等の発生</t>
  </si>
  <si>
    <t>その他重要な後発事象</t>
  </si>
  <si>
    <t>４．偶発債務</t>
  </si>
  <si>
    <t>保証債務及び損失補償債務負担の状況（総額、確定債務額及び履行すべき額が確定していないものの内訳（全体貸借対照表計上額及び未計上額））</t>
  </si>
  <si>
    <t>係争中の訴訟等で損害賠償等の請求を受けているもの</t>
  </si>
  <si>
    <t>その他主要な偶発債務</t>
  </si>
  <si>
    <t>５．追加情報</t>
  </si>
  <si>
    <t>連結対象団体（会計）の一覧、連結の方法（比例連結の場合は比例連結割合を含みます。）及び連結対象と判断した理由</t>
  </si>
  <si>
    <t>一般会計等 一般会計 ： 全部連結</t>
  </si>
  <si>
    <t>一般会計等 万場診療所特別会計 ： 全部連結</t>
  </si>
  <si>
    <t>一般会計等 地域活性化施設特別会計 ： 全部連結</t>
  </si>
  <si>
    <t>公営企業会計 簡易水道事業特別会計 ： 全部連結</t>
  </si>
  <si>
    <t>公営企業会計 生活排水処理事業特別会計 ： 全部連結</t>
  </si>
  <si>
    <t>その他 国民健康保険事業特別会計 ： 全部連結</t>
  </si>
  <si>
    <t>その他 国民健康保険直営中里診療所特別会計 ： 全部連結</t>
  </si>
  <si>
    <t>その他 介護保険特別会計 ： 全部連結</t>
  </si>
  <si>
    <t>その他 後期高齢者医療特別会計 ： 全部連結</t>
  </si>
  <si>
    <t>全体貸借対照表に係るものとして、減価償却について直接法を採用した場合、当該各有形固定資産の科目別または一括による減価償却累計額</t>
  </si>
  <si>
    <t>事業用資産／建物 ： 5,107,760,865円</t>
  </si>
  <si>
    <t>事業用資産／工作物 ： 1,910,685,341円</t>
  </si>
  <si>
    <t>事業用資産／船舶 ： 0円</t>
  </si>
  <si>
    <t>事業用資産／浮標等 ： 0円</t>
  </si>
  <si>
    <t>事業用資産／航空機 ： 0円</t>
  </si>
  <si>
    <t>事業用資産／その他 ： 0円</t>
  </si>
  <si>
    <t>インフラ資産／建物 ： 781,834円</t>
  </si>
  <si>
    <t>インフラ資産／工作物 ： 14,920,031,929円</t>
  </si>
  <si>
    <t>インフラ資産／その他 ： 0円</t>
  </si>
  <si>
    <t>物品 ： 576,524,739円</t>
  </si>
  <si>
    <t>*団体区分 ： 連結</t>
    <rPh sb="8" eb="10">
      <t>レンケツ</t>
    </rPh>
    <phoneticPr fontId="14"/>
  </si>
  <si>
    <t>連結貸借対照表</t>
    <rPh sb="0" eb="2">
      <t>レンケツ</t>
    </rPh>
    <phoneticPr fontId="14"/>
  </si>
  <si>
    <t>*団体区分 ： 連結</t>
  </si>
  <si>
    <t>連結行政コスト計算書</t>
    <rPh sb="0" eb="2">
      <t>レンケツ</t>
    </rPh>
    <phoneticPr fontId="14"/>
  </si>
  <si>
    <t>連結純資産変動計算書</t>
    <rPh sb="0" eb="2">
      <t>レンケツ</t>
    </rPh>
    <phoneticPr fontId="14"/>
  </si>
  <si>
    <t>連結資金収支計算書</t>
    <rPh sb="0" eb="2">
      <t>レンケツ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</si>
</sst>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quot;△ &quot;#,##0;#,##0;0"/>
    <numFmt numFmtId="179" formatCode="#,##0_ "/>
  </numFmts>
  <fonts count="35">
    <font>
      <sz val="11"/>
      <color theme="1"/>
      <name val="ＭＳ Ｐゴシック"/>
      <family val="3"/>
    </font>
    <font>
      <sz val="11"/>
      <color theme="1"/>
      <name val="ＭＳ 明朝"/>
      <family val="1"/>
    </font>
    <font>
      <sz val="6"/>
      <name val="ＭＳ Ｐゴシック"/>
      <family val="3"/>
    </font>
    <font>
      <sz val="12"/>
      <color theme="1"/>
      <name val="HG丸ｺﾞｼｯｸM-PRO"/>
      <family val="3"/>
    </font>
    <font>
      <sz val="8"/>
      <color theme="1"/>
      <name val="HG丸ｺﾞｼｯｸM-PRO"/>
      <family val="3"/>
    </font>
    <font>
      <sz val="16"/>
      <color theme="1"/>
      <name val="HGP創英角ｺﾞｼｯｸUB"/>
      <family val="3"/>
    </font>
    <font>
      <sz val="10"/>
      <color theme="1"/>
      <name val="HG丸ｺﾞｼｯｸM-PRO"/>
      <family val="3"/>
    </font>
    <font>
      <b/>
      <sz val="12"/>
      <color theme="1"/>
      <name val="HG丸ｺﾞｼｯｸM-PRO"/>
      <family val="3"/>
    </font>
    <font>
      <sz val="6"/>
      <name val="游ゴシック"/>
      <family val="3"/>
    </font>
    <font>
      <sz val="6"/>
      <name val="ＭＳ 明朝"/>
      <family val="1"/>
    </font>
    <font>
      <sz val="11"/>
      <color theme="1"/>
      <name val="ＭＳ Ｐゴシック"/>
      <family val="3"/>
      <charset val="128"/>
    </font>
    <font>
      <sz val="6"/>
      <name val="ＭＳ Ｐゴシック"/>
      <family val="3"/>
      <charset val="128"/>
    </font>
    <font>
      <sz val="20"/>
      <color theme="1"/>
      <name val="ＭＳ Ｐゴシック"/>
      <family val="3"/>
      <charset val="128"/>
    </font>
    <font>
      <sz val="12"/>
      <color theme="1"/>
      <name val="ＭＳ Ｐゴシック"/>
      <family val="3"/>
      <charset val="128"/>
    </font>
    <font>
      <sz val="6"/>
      <name val="游ゴシック"/>
      <family val="3"/>
      <charset val="128"/>
      <scheme val="minor"/>
    </font>
    <font>
      <sz val="9"/>
      <color theme="1"/>
      <name val="ＭＳ Ｐゴシック"/>
      <family val="3"/>
      <charset val="128"/>
    </font>
    <font>
      <sz val="11"/>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sz val="11"/>
      <color theme="1"/>
      <name val="游ゴシック"/>
      <family val="2"/>
      <scheme val="minor"/>
    </font>
    <font>
      <sz val="9"/>
      <name val="ＭＳ Ｐゴシック"/>
      <family val="3"/>
      <charset val="128"/>
    </font>
    <font>
      <i/>
      <sz val="11"/>
      <name val="ＭＳ Ｐゴシック"/>
      <family val="3"/>
      <charset val="128"/>
    </font>
    <font>
      <sz val="10"/>
      <name val="ＭＳ Ｐゴシック"/>
      <family val="3"/>
      <charset val="128"/>
    </font>
    <font>
      <i/>
      <sz val="10"/>
      <name val="ＭＳ Ｐゴシック"/>
      <family val="3"/>
      <charset val="128"/>
    </font>
    <font>
      <i/>
      <sz val="10.5"/>
      <name val="ＭＳ Ｐゴシック"/>
      <family val="3"/>
      <charset val="128"/>
    </font>
    <font>
      <b/>
      <sz val="20"/>
      <color theme="1"/>
      <name val="ＭＳ Ｐゴシック"/>
      <family val="3"/>
      <charset val="128"/>
    </font>
    <font>
      <sz val="11"/>
      <name val="Yu Gothic"/>
      <family val="3"/>
      <charset val="128"/>
    </font>
    <font>
      <sz val="9"/>
      <name val="Yu Gothic"/>
      <family val="3"/>
      <charset val="128"/>
    </font>
    <font>
      <sz val="10"/>
      <color theme="1"/>
      <name val="ＭＳ Ｐゴシック"/>
      <family val="3"/>
      <charset val="128"/>
    </font>
    <font>
      <sz val="10"/>
      <name val="Yu Gothic"/>
      <family val="3"/>
      <charset val="128"/>
    </font>
    <font>
      <b/>
      <sz val="10"/>
      <color theme="1"/>
      <name val="ＭＳ Ｐゴシック"/>
      <family val="3"/>
      <charset val="128"/>
    </font>
    <font>
      <sz val="11"/>
      <name val="MS Gothic"/>
      <family val="3"/>
      <charset val="128"/>
    </font>
    <font>
      <sz val="11"/>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9"/>
      </patternFill>
    </fill>
  </fills>
  <borders count="7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ck">
        <color indexed="64"/>
      </right>
      <top/>
      <bottom/>
      <diagonal/>
    </border>
    <border>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ck">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top/>
      <bottom style="dotted">
        <color indexed="64"/>
      </bottom>
      <diagonal/>
    </border>
    <border>
      <left/>
      <right/>
      <top style="dott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style="dott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thick">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style="thin">
        <color indexed="64"/>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lignment vertical="center"/>
    </xf>
    <xf numFmtId="0" fontId="10" fillId="0" borderId="0"/>
    <xf numFmtId="38" fontId="21" fillId="0" borderId="0" applyFont="0" applyFill="0" applyBorder="0" applyAlignment="0" applyProtection="0">
      <alignment vertical="center"/>
    </xf>
    <xf numFmtId="0" fontId="21" fillId="0" borderId="0"/>
  </cellStyleXfs>
  <cellXfs count="262">
    <xf numFmtId="0" fontId="0" fillId="0" borderId="0" xfId="0"/>
    <xf numFmtId="0" fontId="3"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4" fillId="0" borderId="3" xfId="1" applyFont="1" applyBorder="1" applyAlignment="1">
      <alignment vertical="center" wrapText="1"/>
    </xf>
    <xf numFmtId="0" fontId="4" fillId="0" borderId="3" xfId="1" applyFont="1" applyBorder="1">
      <alignment vertical="center"/>
    </xf>
    <xf numFmtId="0" fontId="5" fillId="0" borderId="5" xfId="1" applyFont="1" applyBorder="1" applyAlignment="1">
      <alignment vertical="top"/>
    </xf>
    <xf numFmtId="0" fontId="5" fillId="0" borderId="0" xfId="1" applyFont="1" applyAlignment="1">
      <alignment vertical="top"/>
    </xf>
    <xf numFmtId="0" fontId="3" fillId="0" borderId="10" xfId="1" applyFont="1" applyBorder="1">
      <alignment vertical="center"/>
    </xf>
    <xf numFmtId="0" fontId="3" fillId="0" borderId="5" xfId="1" applyFont="1" applyBorder="1">
      <alignment vertical="center"/>
    </xf>
    <xf numFmtId="0" fontId="6" fillId="0" borderId="4" xfId="1" applyFont="1" applyBorder="1" applyAlignment="1">
      <alignment vertical="top" wrapText="1"/>
    </xf>
    <xf numFmtId="0" fontId="6" fillId="0" borderId="0" xfId="1" applyFont="1" applyAlignment="1">
      <alignment vertical="top" wrapText="1"/>
    </xf>
    <xf numFmtId="0" fontId="6" fillId="0" borderId="10" xfId="1" applyFont="1" applyBorder="1" applyAlignment="1">
      <alignment vertical="top" wrapText="1"/>
    </xf>
    <xf numFmtId="0" fontId="3" fillId="0" borderId="0" xfId="1" applyFont="1" applyAlignment="1">
      <alignment vertical="center" textRotation="255"/>
    </xf>
    <xf numFmtId="0" fontId="3" fillId="0" borderId="14" xfId="1" applyFont="1" applyBorder="1" applyAlignment="1">
      <alignment vertical="center" textRotation="255"/>
    </xf>
    <xf numFmtId="0" fontId="3" fillId="0" borderId="14" xfId="1" applyFont="1" applyBorder="1">
      <alignment vertical="center"/>
    </xf>
    <xf numFmtId="0" fontId="6" fillId="0" borderId="15" xfId="1" applyFont="1" applyBorder="1" applyAlignment="1">
      <alignment vertical="top" wrapText="1"/>
    </xf>
    <xf numFmtId="0" fontId="6" fillId="0" borderId="14" xfId="1" applyFont="1" applyBorder="1" applyAlignment="1">
      <alignment vertical="top" wrapText="1"/>
    </xf>
    <xf numFmtId="0" fontId="7" fillId="0" borderId="0" xfId="1" applyFont="1">
      <alignment vertical="center"/>
    </xf>
    <xf numFmtId="0" fontId="3" fillId="0" borderId="5" xfId="1" applyFont="1" applyBorder="1" applyAlignment="1"/>
    <xf numFmtId="0" fontId="3" fillId="0" borderId="0" xfId="1" applyFont="1" applyAlignment="1">
      <alignment vertical="center" shrinkToFit="1"/>
    </xf>
    <xf numFmtId="0" fontId="6" fillId="0" borderId="18" xfId="1" applyFont="1" applyBorder="1" applyAlignment="1">
      <alignment vertical="top" wrapText="1"/>
    </xf>
    <xf numFmtId="0" fontId="3" fillId="0" borderId="16" xfId="1" applyFont="1" applyBorder="1" applyAlignment="1"/>
    <xf numFmtId="0" fontId="3" fillId="0" borderId="1" xfId="1" applyFont="1" applyBorder="1" applyAlignment="1">
      <alignment vertical="center" shrinkToFit="1"/>
    </xf>
    <xf numFmtId="0" fontId="3" fillId="0" borderId="1" xfId="1" applyFont="1" applyBorder="1" applyAlignment="1">
      <alignment horizontal="center" vertical="center" shrinkToFit="1"/>
    </xf>
    <xf numFmtId="0" fontId="6" fillId="0" borderId="17" xfId="1" applyFont="1" applyBorder="1" applyAlignment="1">
      <alignment vertical="top" wrapText="1"/>
    </xf>
    <xf numFmtId="0" fontId="3" fillId="0" borderId="0" xfId="1" applyFont="1" applyAlignment="1">
      <alignment horizontal="center" vertical="center" shrinkToFit="1"/>
    </xf>
    <xf numFmtId="0" fontId="3" fillId="0" borderId="16" xfId="1" applyFont="1" applyBorder="1" applyAlignment="1">
      <alignment vertical="center" wrapText="1"/>
    </xf>
    <xf numFmtId="0" fontId="3" fillId="0" borderId="0" xfId="1" applyFont="1" applyAlignment="1">
      <alignment vertical="center" wrapText="1"/>
    </xf>
    <xf numFmtId="0" fontId="3" fillId="0" borderId="21" xfId="1" applyFont="1" applyBorder="1" applyAlignment="1">
      <alignment vertical="center" wrapText="1"/>
    </xf>
    <xf numFmtId="0" fontId="3" fillId="0" borderId="17" xfId="1" applyFont="1" applyBorder="1">
      <alignment vertical="center"/>
    </xf>
    <xf numFmtId="0" fontId="3" fillId="0" borderId="22" xfId="1" applyFont="1" applyBorder="1" applyAlignment="1">
      <alignment vertical="center" wrapText="1"/>
    </xf>
    <xf numFmtId="0" fontId="3" fillId="0" borderId="3" xfId="1" applyFont="1" applyBorder="1" applyAlignment="1"/>
    <xf numFmtId="0" fontId="3" fillId="0" borderId="3" xfId="1" applyFont="1" applyBorder="1" applyAlignment="1">
      <alignment vertical="center" shrinkToFit="1"/>
    </xf>
    <xf numFmtId="0" fontId="3" fillId="0" borderId="3" xfId="1" applyFont="1" applyBorder="1" applyAlignment="1">
      <alignment horizontal="center" vertical="center" shrinkToFit="1"/>
    </xf>
    <xf numFmtId="0" fontId="3" fillId="0" borderId="0" xfId="1" applyFont="1" applyAlignment="1"/>
    <xf numFmtId="0" fontId="6" fillId="0" borderId="22" xfId="1" applyFont="1" applyBorder="1" applyAlignment="1">
      <alignment vertical="top" wrapText="1"/>
    </xf>
    <xf numFmtId="0" fontId="6" fillId="0" borderId="2" xfId="1" applyFont="1" applyBorder="1" applyAlignment="1">
      <alignment vertical="top" wrapText="1"/>
    </xf>
    <xf numFmtId="0" fontId="3" fillId="0" borderId="10"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32" xfId="1" applyFont="1" applyBorder="1">
      <alignment vertical="center"/>
    </xf>
    <xf numFmtId="0" fontId="3" fillId="0" borderId="33" xfId="1" applyFont="1" applyBorder="1">
      <alignment vertical="center"/>
    </xf>
    <xf numFmtId="0" fontId="3" fillId="0" borderId="26" xfId="1" applyFont="1" applyBorder="1">
      <alignment vertical="center"/>
    </xf>
    <xf numFmtId="0" fontId="3" fillId="0" borderId="25" xfId="1" applyFont="1" applyBorder="1">
      <alignment vertical="center"/>
    </xf>
    <xf numFmtId="0" fontId="6" fillId="0" borderId="34" xfId="1" applyFont="1" applyBorder="1" applyAlignment="1">
      <alignment vertical="top" wrapText="1"/>
    </xf>
    <xf numFmtId="0" fontId="6" fillId="0" borderId="5" xfId="1" applyFont="1" applyBorder="1" applyAlignment="1">
      <alignment vertical="top" wrapText="1"/>
    </xf>
    <xf numFmtId="0" fontId="6" fillId="0" borderId="35" xfId="1" applyFont="1" applyBorder="1" applyAlignment="1">
      <alignment vertical="top" wrapText="1"/>
    </xf>
    <xf numFmtId="0" fontId="6" fillId="0" borderId="36" xfId="1" applyFont="1" applyBorder="1" applyAlignment="1">
      <alignment vertical="top" wrapText="1"/>
    </xf>
    <xf numFmtId="0" fontId="3" fillId="0" borderId="16" xfId="1" applyFont="1" applyBorder="1">
      <alignment vertical="center"/>
    </xf>
    <xf numFmtId="0" fontId="3" fillId="0" borderId="30" xfId="1" applyFont="1" applyBorder="1">
      <alignment vertical="center"/>
    </xf>
    <xf numFmtId="0" fontId="3" fillId="0" borderId="29" xfId="1" applyFont="1" applyBorder="1">
      <alignment vertical="center"/>
    </xf>
    <xf numFmtId="0" fontId="3" fillId="0" borderId="37" xfId="1" applyFont="1" applyBorder="1">
      <alignment vertical="center"/>
    </xf>
    <xf numFmtId="0" fontId="4" fillId="0" borderId="1" xfId="1" applyFont="1" applyBorder="1">
      <alignment vertical="center"/>
    </xf>
    <xf numFmtId="0" fontId="10" fillId="3" borderId="0" xfId="2" applyFill="1" applyAlignment="1">
      <alignment vertical="center"/>
    </xf>
    <xf numFmtId="0" fontId="10" fillId="3" borderId="0" xfId="2" applyFill="1" applyAlignment="1">
      <alignment horizontal="right" vertical="center"/>
    </xf>
    <xf numFmtId="49" fontId="10" fillId="3" borderId="0" xfId="2" applyNumberFormat="1" applyFill="1" applyAlignment="1">
      <alignment vertical="center"/>
    </xf>
    <xf numFmtId="0" fontId="10" fillId="3" borderId="3" xfId="2" applyFill="1" applyBorder="1" applyAlignment="1">
      <alignment vertical="center"/>
    </xf>
    <xf numFmtId="176" fontId="10" fillId="3" borderId="39" xfId="2" applyNumberFormat="1" applyFill="1" applyBorder="1" applyAlignment="1">
      <alignment horizontal="right" vertical="center"/>
    </xf>
    <xf numFmtId="0" fontId="15" fillId="3" borderId="1" xfId="2" applyFont="1" applyFill="1" applyBorder="1" applyAlignment="1">
      <alignment horizontal="center" vertical="center"/>
    </xf>
    <xf numFmtId="0" fontId="10" fillId="3" borderId="12" xfId="2" applyFill="1" applyBorder="1" applyAlignment="1">
      <alignment vertical="center"/>
    </xf>
    <xf numFmtId="176" fontId="10" fillId="3" borderId="7" xfId="2" applyNumberFormat="1" applyFill="1" applyBorder="1" applyAlignment="1">
      <alignment horizontal="right" vertical="center"/>
    </xf>
    <xf numFmtId="177" fontId="10" fillId="4" borderId="43" xfId="2" applyNumberFormat="1" applyFill="1" applyBorder="1" applyAlignment="1">
      <alignment horizontal="right" vertical="center"/>
    </xf>
    <xf numFmtId="0" fontId="10" fillId="4" borderId="44" xfId="2" applyFill="1" applyBorder="1" applyAlignment="1">
      <alignment horizontal="center" vertical="center"/>
    </xf>
    <xf numFmtId="176" fontId="10" fillId="3" borderId="38" xfId="2" applyNumberFormat="1" applyFill="1" applyBorder="1" applyAlignment="1">
      <alignment horizontal="right" vertical="center"/>
    </xf>
    <xf numFmtId="0" fontId="15" fillId="3" borderId="34" xfId="2" applyFont="1" applyFill="1" applyBorder="1" applyAlignment="1">
      <alignment horizontal="center" vertical="center"/>
    </xf>
    <xf numFmtId="176" fontId="10" fillId="3" borderId="22" xfId="2" applyNumberFormat="1" applyFill="1" applyBorder="1" applyAlignment="1">
      <alignment horizontal="right" vertical="center"/>
    </xf>
    <xf numFmtId="0" fontId="10" fillId="3" borderId="0" xfId="2" applyFill="1"/>
    <xf numFmtId="0" fontId="16" fillId="3" borderId="0" xfId="2" applyFont="1" applyFill="1" applyProtection="1">
      <protection locked="0"/>
    </xf>
    <xf numFmtId="0" fontId="19" fillId="3" borderId="0" xfId="2" applyFont="1" applyFill="1" applyProtection="1">
      <protection locked="0"/>
    </xf>
    <xf numFmtId="0" fontId="16" fillId="3" borderId="0" xfId="2" applyFont="1" applyFill="1" applyAlignment="1" applyProtection="1">
      <alignment horizontal="right"/>
      <protection locked="0"/>
    </xf>
    <xf numFmtId="49" fontId="10" fillId="3" borderId="0" xfId="2" applyNumberFormat="1" applyFill="1"/>
    <xf numFmtId="38" fontId="16" fillId="3" borderId="3" xfId="3" applyFont="1" applyFill="1" applyBorder="1" applyAlignment="1" applyProtection="1">
      <alignment vertical="center"/>
      <protection locked="0"/>
    </xf>
    <xf numFmtId="38" fontId="16" fillId="3" borderId="0" xfId="3" applyFont="1" applyFill="1" applyBorder="1" applyAlignment="1" applyProtection="1">
      <alignment vertical="center"/>
      <protection locked="0"/>
    </xf>
    <xf numFmtId="0" fontId="16" fillId="3" borderId="0" xfId="2" applyFont="1" applyFill="1" applyAlignment="1" applyProtection="1">
      <alignment vertical="center"/>
      <protection locked="0"/>
    </xf>
    <xf numFmtId="176" fontId="16" fillId="3" borderId="7" xfId="2" applyNumberFormat="1" applyFont="1" applyFill="1" applyBorder="1" applyAlignment="1" applyProtection="1">
      <alignment horizontal="right" vertical="center"/>
      <protection locked="0"/>
    </xf>
    <xf numFmtId="0" fontId="22" fillId="3" borderId="1" xfId="2" applyFont="1" applyFill="1" applyBorder="1" applyAlignment="1" applyProtection="1">
      <alignment horizontal="center" vertical="center"/>
      <protection locked="0"/>
    </xf>
    <xf numFmtId="179" fontId="22" fillId="3" borderId="1" xfId="2" applyNumberFormat="1" applyFont="1" applyFill="1" applyBorder="1" applyAlignment="1" applyProtection="1">
      <alignment horizontal="center" vertical="center"/>
      <protection locked="0"/>
    </xf>
    <xf numFmtId="0" fontId="23" fillId="3" borderId="0" xfId="2" applyFont="1" applyFill="1" applyAlignment="1" applyProtection="1">
      <alignment vertical="center"/>
      <protection locked="0"/>
    </xf>
    <xf numFmtId="38" fontId="16" fillId="3" borderId="41" xfId="3" applyFont="1" applyFill="1" applyBorder="1" applyAlignment="1" applyProtection="1">
      <alignment vertical="center"/>
      <protection locked="0"/>
    </xf>
    <xf numFmtId="38" fontId="16" fillId="3" borderId="42" xfId="3" applyFont="1" applyFill="1" applyBorder="1" applyAlignment="1" applyProtection="1">
      <alignment vertical="center"/>
      <protection locked="0"/>
    </xf>
    <xf numFmtId="0" fontId="16" fillId="3" borderId="42" xfId="2" applyFont="1" applyFill="1" applyBorder="1" applyAlignment="1" applyProtection="1">
      <alignment vertical="center"/>
      <protection locked="0"/>
    </xf>
    <xf numFmtId="178" fontId="16" fillId="3" borderId="43" xfId="2" applyNumberFormat="1" applyFont="1" applyFill="1" applyBorder="1" applyAlignment="1" applyProtection="1">
      <alignment horizontal="right" vertical="center"/>
      <protection locked="0"/>
    </xf>
    <xf numFmtId="37" fontId="22" fillId="3" borderId="44" xfId="2" applyNumberFormat="1" applyFont="1" applyFill="1" applyBorder="1" applyAlignment="1" applyProtection="1">
      <alignment horizontal="center" vertical="center"/>
      <protection locked="0"/>
    </xf>
    <xf numFmtId="38" fontId="16" fillId="3" borderId="21" xfId="3" applyFont="1" applyFill="1" applyBorder="1" applyAlignment="1" applyProtection="1">
      <alignment vertical="center"/>
      <protection locked="0"/>
    </xf>
    <xf numFmtId="38" fontId="16" fillId="3" borderId="22" xfId="3" applyFont="1" applyFill="1" applyBorder="1" applyAlignment="1" applyProtection="1">
      <alignment vertical="center"/>
      <protection locked="0"/>
    </xf>
    <xf numFmtId="0" fontId="23" fillId="3" borderId="22" xfId="2" applyFont="1" applyFill="1" applyBorder="1" applyAlignment="1" applyProtection="1">
      <alignment vertical="center"/>
      <protection locked="0"/>
    </xf>
    <xf numFmtId="178" fontId="16" fillId="3" borderId="38" xfId="2" applyNumberFormat="1" applyFont="1" applyFill="1" applyBorder="1" applyAlignment="1" applyProtection="1">
      <alignment horizontal="right" vertical="center"/>
      <protection locked="0"/>
    </xf>
    <xf numFmtId="179" fontId="22" fillId="3" borderId="34" xfId="2" applyNumberFormat="1" applyFont="1" applyFill="1" applyBorder="1" applyAlignment="1" applyProtection="1">
      <alignment horizontal="center" vertical="center"/>
      <protection locked="0"/>
    </xf>
    <xf numFmtId="38" fontId="24" fillId="3" borderId="5" xfId="3" applyFont="1" applyFill="1" applyBorder="1" applyAlignment="1" applyProtection="1">
      <alignment vertical="center"/>
      <protection locked="0"/>
    </xf>
    <xf numFmtId="38" fontId="25" fillId="3" borderId="5" xfId="3" applyFont="1" applyFill="1" applyBorder="1" applyAlignment="1" applyProtection="1">
      <alignment vertical="center"/>
      <protection locked="0"/>
    </xf>
    <xf numFmtId="0" fontId="26" fillId="3" borderId="5" xfId="2" applyFont="1" applyFill="1" applyBorder="1" applyAlignment="1" applyProtection="1">
      <alignment vertical="center"/>
      <protection locked="0"/>
    </xf>
    <xf numFmtId="0" fontId="20" fillId="3" borderId="0" xfId="2" applyFont="1" applyFill="1" applyAlignment="1" applyProtection="1">
      <alignment vertical="center"/>
      <protection locked="0"/>
    </xf>
    <xf numFmtId="0" fontId="20" fillId="3" borderId="0" xfId="2" applyFont="1" applyFill="1" applyAlignment="1" applyProtection="1">
      <alignment horizontal="left" vertical="center"/>
      <protection locked="0"/>
    </xf>
    <xf numFmtId="38" fontId="25" fillId="3" borderId="0" xfId="3" applyFont="1" applyFill="1" applyBorder="1" applyAlignment="1" applyProtection="1">
      <alignment vertical="center"/>
      <protection locked="0"/>
    </xf>
    <xf numFmtId="0" fontId="26" fillId="3" borderId="0" xfId="2" applyFont="1" applyFill="1" applyAlignment="1" applyProtection="1">
      <alignment vertical="center"/>
      <protection locked="0"/>
    </xf>
    <xf numFmtId="0" fontId="10" fillId="3" borderId="5" xfId="2" applyFill="1" applyBorder="1" applyAlignment="1">
      <alignment vertical="center"/>
    </xf>
    <xf numFmtId="0" fontId="10" fillId="3" borderId="16" xfId="2" applyFill="1" applyBorder="1" applyAlignment="1">
      <alignment vertical="center"/>
    </xf>
    <xf numFmtId="0" fontId="10" fillId="3" borderId="2" xfId="2" applyFill="1" applyBorder="1" applyAlignment="1">
      <alignment vertical="center"/>
    </xf>
    <xf numFmtId="176" fontId="10" fillId="3" borderId="50" xfId="2" applyNumberFormat="1" applyFill="1" applyBorder="1" applyAlignment="1">
      <alignment horizontal="right" vertical="center"/>
    </xf>
    <xf numFmtId="0" fontId="15" fillId="3" borderId="53" xfId="2" applyFont="1" applyFill="1" applyBorder="1" applyAlignment="1">
      <alignment horizontal="center" vertical="center"/>
    </xf>
    <xf numFmtId="176" fontId="10" fillId="3" borderId="5" xfId="2" applyNumberFormat="1" applyFill="1" applyBorder="1" applyAlignment="1">
      <alignment horizontal="right" vertical="center"/>
    </xf>
    <xf numFmtId="0" fontId="15" fillId="3" borderId="16" xfId="2" applyFont="1" applyFill="1" applyBorder="1" applyAlignment="1">
      <alignment horizontal="center" vertical="center"/>
    </xf>
    <xf numFmtId="0" fontId="10" fillId="3" borderId="45" xfId="2" applyFill="1" applyBorder="1" applyAlignment="1">
      <alignment vertical="center"/>
    </xf>
    <xf numFmtId="0" fontId="10" fillId="3" borderId="19" xfId="2" applyFill="1" applyBorder="1" applyAlignment="1">
      <alignment vertical="center"/>
    </xf>
    <xf numFmtId="176" fontId="10" fillId="3" borderId="6" xfId="2" applyNumberFormat="1" applyFill="1" applyBorder="1" applyAlignment="1">
      <alignment horizontal="right" vertical="center"/>
    </xf>
    <xf numFmtId="0" fontId="15" fillId="3" borderId="11" xfId="2" applyFont="1" applyFill="1" applyBorder="1" applyAlignment="1">
      <alignment horizontal="center" vertical="center"/>
    </xf>
    <xf numFmtId="176" fontId="10" fillId="3" borderId="19" xfId="2" applyNumberFormat="1" applyFill="1" applyBorder="1" applyAlignment="1">
      <alignment horizontal="right" vertical="center"/>
    </xf>
    <xf numFmtId="0" fontId="15" fillId="3" borderId="62" xfId="2" applyFont="1" applyFill="1" applyBorder="1" applyAlignment="1">
      <alignment horizontal="center" vertical="center"/>
    </xf>
    <xf numFmtId="0" fontId="15" fillId="3" borderId="12" xfId="2" applyFont="1" applyFill="1" applyBorder="1" applyAlignment="1">
      <alignment horizontal="center" vertical="center"/>
    </xf>
    <xf numFmtId="176" fontId="10" fillId="3" borderId="0" xfId="2" applyNumberFormat="1" applyFill="1" applyAlignment="1">
      <alignment horizontal="right" vertical="center"/>
    </xf>
    <xf numFmtId="0" fontId="10" fillId="3" borderId="46" xfId="2" applyFill="1" applyBorder="1" applyAlignment="1">
      <alignment vertical="center"/>
    </xf>
    <xf numFmtId="0" fontId="10" fillId="3" borderId="20" xfId="2" applyFill="1" applyBorder="1" applyAlignment="1">
      <alignment vertical="center"/>
    </xf>
    <xf numFmtId="176" fontId="10" fillId="3" borderId="8" xfId="2" applyNumberFormat="1" applyFill="1" applyBorder="1" applyAlignment="1">
      <alignment horizontal="right" vertical="center"/>
    </xf>
    <xf numFmtId="0" fontId="15" fillId="3" borderId="13" xfId="2" applyFont="1" applyFill="1" applyBorder="1" applyAlignment="1">
      <alignment horizontal="center" vertical="center"/>
    </xf>
    <xf numFmtId="176" fontId="10" fillId="3" borderId="20" xfId="2" applyNumberFormat="1" applyFill="1" applyBorder="1" applyAlignment="1">
      <alignment horizontal="right" vertical="center"/>
    </xf>
    <xf numFmtId="0" fontId="15" fillId="3" borderId="63" xfId="2" applyFont="1" applyFill="1" applyBorder="1" applyAlignment="1">
      <alignment horizontal="center" vertical="center"/>
    </xf>
    <xf numFmtId="0" fontId="15" fillId="3" borderId="19" xfId="2" applyFont="1" applyFill="1" applyBorder="1" applyAlignment="1">
      <alignment horizontal="center" vertical="center"/>
    </xf>
    <xf numFmtId="0" fontId="15" fillId="3" borderId="0" xfId="2" applyFont="1" applyFill="1" applyAlignment="1">
      <alignment horizontal="center" vertical="center"/>
    </xf>
    <xf numFmtId="0" fontId="15" fillId="3" borderId="20" xfId="2" applyFont="1" applyFill="1" applyBorder="1" applyAlignment="1">
      <alignment horizontal="center" vertical="center"/>
    </xf>
    <xf numFmtId="0" fontId="10" fillId="3" borderId="21" xfId="2" applyFill="1" applyBorder="1" applyAlignment="1">
      <alignment vertical="center"/>
    </xf>
    <xf numFmtId="0" fontId="10" fillId="3" borderId="22" xfId="2" applyFill="1" applyBorder="1" applyAlignment="1">
      <alignment vertical="center"/>
    </xf>
    <xf numFmtId="0" fontId="15" fillId="3" borderId="40" xfId="2" applyFont="1" applyFill="1" applyBorder="1" applyAlignment="1">
      <alignment horizontal="center" vertical="center"/>
    </xf>
    <xf numFmtId="0" fontId="15" fillId="3" borderId="22" xfId="2" applyFont="1" applyFill="1" applyBorder="1" applyAlignment="1">
      <alignment horizontal="center" vertical="center"/>
    </xf>
    <xf numFmtId="0" fontId="10" fillId="3" borderId="41" xfId="2" applyFill="1" applyBorder="1" applyAlignment="1">
      <alignment vertical="center"/>
    </xf>
    <xf numFmtId="0" fontId="10" fillId="3" borderId="42" xfId="2" applyFill="1" applyBorder="1" applyAlignment="1">
      <alignment vertical="center"/>
    </xf>
    <xf numFmtId="176" fontId="10" fillId="3" borderId="43" xfId="2" applyNumberFormat="1" applyFill="1" applyBorder="1" applyAlignment="1">
      <alignment horizontal="right" vertical="center"/>
    </xf>
    <xf numFmtId="0" fontId="15" fillId="3" borderId="44" xfId="2" applyFont="1" applyFill="1" applyBorder="1" applyAlignment="1">
      <alignment horizontal="center" vertical="center"/>
    </xf>
    <xf numFmtId="0" fontId="10" fillId="3" borderId="0" xfId="2" applyFill="1" applyAlignment="1">
      <alignment horizontal="center" vertical="center"/>
    </xf>
    <xf numFmtId="0" fontId="10" fillId="3" borderId="67" xfId="2" applyFill="1" applyBorder="1" applyAlignment="1">
      <alignment vertical="center"/>
    </xf>
    <xf numFmtId="0" fontId="10" fillId="3" borderId="68" xfId="2" applyFill="1" applyBorder="1" applyAlignment="1">
      <alignment vertical="center"/>
    </xf>
    <xf numFmtId="0" fontId="15" fillId="3" borderId="69" xfId="2" applyFont="1" applyFill="1" applyBorder="1" applyAlignment="1">
      <alignment horizontal="center" vertical="center"/>
    </xf>
    <xf numFmtId="0" fontId="28" fillId="0" borderId="0" xfId="4" applyFont="1" applyAlignment="1">
      <alignment vertical="top"/>
    </xf>
    <xf numFmtId="0" fontId="10" fillId="3" borderId="0" xfId="4" applyFont="1" applyFill="1"/>
    <xf numFmtId="0" fontId="13" fillId="3" borderId="0" xfId="4" applyFont="1" applyFill="1" applyAlignment="1">
      <alignment vertical="center"/>
    </xf>
    <xf numFmtId="0" fontId="29" fillId="0" borderId="0" xfId="4" applyFont="1" applyAlignment="1">
      <alignment horizontal="right" vertical="center"/>
    </xf>
    <xf numFmtId="38" fontId="10" fillId="3" borderId="0" xfId="3" applyFont="1" applyFill="1" applyAlignment="1"/>
    <xf numFmtId="176" fontId="10" fillId="3" borderId="0" xfId="4" applyNumberFormat="1" applyFont="1" applyFill="1"/>
    <xf numFmtId="0" fontId="10" fillId="3" borderId="0" xfId="4" applyFont="1" applyFill="1" applyAlignment="1">
      <alignment vertical="center"/>
    </xf>
    <xf numFmtId="0" fontId="33" fillId="0" borderId="0" xfId="2" applyFont="1" applyAlignment="1">
      <alignment horizontal="left" vertical="top" wrapText="1"/>
    </xf>
    <xf numFmtId="0" fontId="10" fillId="0" borderId="0" xfId="2"/>
    <xf numFmtId="0" fontId="33" fillId="0" borderId="0" xfId="2" applyFont="1" applyAlignment="1">
      <alignment horizontal="left" vertical="top" wrapText="1" indent="2"/>
    </xf>
    <xf numFmtId="0" fontId="33" fillId="0" borderId="0" xfId="2" applyFont="1" applyAlignment="1">
      <alignment horizontal="left" vertical="top" wrapText="1" indent="4"/>
    </xf>
    <xf numFmtId="0" fontId="33" fillId="0" borderId="0" xfId="2" applyFont="1" applyAlignment="1">
      <alignment horizontal="left" vertical="top" wrapText="1" indent="5"/>
    </xf>
    <xf numFmtId="0" fontId="34" fillId="0" borderId="0" xfId="2" applyFont="1" applyAlignment="1">
      <alignment horizontal="left" vertical="top" wrapText="1"/>
    </xf>
    <xf numFmtId="0" fontId="3" fillId="0" borderId="6" xfId="1" applyFont="1" applyBorder="1" applyAlignment="1">
      <alignment horizontal="center" vertical="center"/>
    </xf>
    <xf numFmtId="0" fontId="3" fillId="0" borderId="19" xfId="1" applyFont="1" applyBorder="1" applyAlignment="1">
      <alignment horizontal="center" vertical="center"/>
    </xf>
    <xf numFmtId="0" fontId="3" fillId="0" borderId="11" xfId="1" applyFont="1" applyBorder="1" applyAlignment="1">
      <alignment horizontal="center" vertical="center"/>
    </xf>
    <xf numFmtId="0" fontId="3" fillId="0" borderId="7" xfId="1" applyFont="1" applyBorder="1" applyAlignment="1">
      <alignment horizontal="center" vertical="center"/>
    </xf>
    <xf numFmtId="0" fontId="3" fillId="0" borderId="0" xfId="1" applyFont="1" applyAlignment="1">
      <alignment horizontal="center" vertical="center"/>
    </xf>
    <xf numFmtId="0" fontId="3" fillId="0" borderId="12" xfId="1" applyFont="1" applyBorder="1" applyAlignment="1">
      <alignment horizontal="center" vertical="center"/>
    </xf>
    <xf numFmtId="0" fontId="3" fillId="0" borderId="9" xfId="1" applyFont="1" applyBorder="1" applyAlignment="1">
      <alignment horizontal="center" vertical="center"/>
    </xf>
    <xf numFmtId="0" fontId="3" fillId="0" borderId="2" xfId="1" applyFont="1" applyBorder="1" applyAlignment="1">
      <alignment horizontal="center"/>
    </xf>
    <xf numFmtId="0" fontId="3" fillId="0" borderId="5" xfId="1" applyFont="1" applyBorder="1" applyAlignment="1">
      <alignment horizontal="center"/>
    </xf>
    <xf numFmtId="0" fontId="3" fillId="0" borderId="16" xfId="1" applyFont="1" applyBorder="1" applyAlignment="1">
      <alignment horizontal="center"/>
    </xf>
    <xf numFmtId="0" fontId="3" fillId="0" borderId="23" xfId="1" applyFont="1" applyBorder="1" applyAlignment="1">
      <alignment horizontal="center"/>
    </xf>
    <xf numFmtId="0" fontId="3" fillId="0" borderId="25" xfId="1" applyFont="1" applyBorder="1" applyAlignment="1">
      <alignment horizontal="center"/>
    </xf>
    <xf numFmtId="0" fontId="3" fillId="0" borderId="29" xfId="1" applyFont="1" applyBorder="1" applyAlignment="1">
      <alignment horizont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16" xfId="1" applyFont="1" applyBorder="1" applyAlignment="1">
      <alignment horizontal="center"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9" xfId="1" applyFont="1" applyBorder="1" applyAlignment="1">
      <alignment horizontal="center" vertical="center"/>
    </xf>
    <xf numFmtId="0" fontId="3" fillId="2" borderId="2"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0" borderId="24"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9" xfId="1" applyFont="1" applyBorder="1" applyAlignment="1">
      <alignment horizontal="center" vertical="center" shrinkToFit="1"/>
    </xf>
    <xf numFmtId="0" fontId="3" fillId="2" borderId="24"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29" xfId="1" applyFont="1" applyFill="1" applyBorder="1" applyAlignment="1">
      <alignment horizontal="center" vertical="center"/>
    </xf>
    <xf numFmtId="0" fontId="3" fillId="0" borderId="24" xfId="1" applyFont="1" applyBorder="1" applyAlignment="1">
      <alignment horizontal="center" vertical="center"/>
    </xf>
    <xf numFmtId="0" fontId="3" fillId="0" borderId="26" xfId="1" applyFont="1" applyBorder="1" applyAlignment="1">
      <alignment horizontal="center" vertical="center"/>
    </xf>
    <xf numFmtId="0" fontId="3" fillId="0" borderId="30" xfId="1" applyFont="1" applyBorder="1" applyAlignment="1">
      <alignment horizontal="center" vertical="center"/>
    </xf>
    <xf numFmtId="0" fontId="3" fillId="2" borderId="2"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7" xfId="1" applyFont="1" applyFill="1" applyBorder="1" applyAlignment="1">
      <alignment horizontal="center" vertical="center"/>
    </xf>
    <xf numFmtId="0" fontId="3" fillId="0" borderId="5" xfId="1" quotePrefix="1" applyFont="1" applyBorder="1" applyAlignment="1">
      <alignment horizontal="center" vertical="center" wrapText="1"/>
    </xf>
    <xf numFmtId="0" fontId="3" fillId="0" borderId="5"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top" wrapText="1"/>
    </xf>
    <xf numFmtId="0" fontId="3" fillId="0" borderId="18" xfId="1" applyFont="1" applyBorder="1" applyAlignment="1">
      <alignment horizontal="left" vertical="top" wrapText="1"/>
    </xf>
    <xf numFmtId="0" fontId="3" fillId="0" borderId="0" xfId="1" applyFont="1" applyAlignment="1">
      <alignment horizontal="left" vertical="center"/>
    </xf>
    <xf numFmtId="0" fontId="3" fillId="0" borderId="6"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12" xfId="1" applyFont="1" applyBorder="1" applyAlignment="1">
      <alignment horizontal="center" vertical="center" textRotation="255"/>
    </xf>
    <xf numFmtId="0" fontId="3" fillId="0" borderId="8"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27" xfId="1" applyFont="1" applyBorder="1" applyAlignment="1">
      <alignment vertical="center" wrapText="1"/>
    </xf>
    <xf numFmtId="0" fontId="3" fillId="0" borderId="28" xfId="1" applyFont="1" applyBorder="1">
      <alignment vertical="center"/>
    </xf>
    <xf numFmtId="0" fontId="3" fillId="0" borderId="31" xfId="1" applyFont="1" applyBorder="1">
      <alignment vertical="center"/>
    </xf>
    <xf numFmtId="0" fontId="3" fillId="0" borderId="27" xfId="1" applyFont="1" applyBorder="1">
      <alignment vertical="center"/>
    </xf>
    <xf numFmtId="0" fontId="3" fillId="0" borderId="9" xfId="1" applyFont="1" applyBorder="1" applyAlignment="1">
      <alignment horizontal="center" vertical="center" textRotation="255"/>
    </xf>
    <xf numFmtId="0" fontId="3" fillId="0" borderId="8" xfId="1" applyFont="1" applyBorder="1" applyAlignment="1">
      <alignment horizontal="center" vertical="center"/>
    </xf>
    <xf numFmtId="0" fontId="3" fillId="0" borderId="20" xfId="1" applyFont="1" applyBorder="1" applyAlignment="1">
      <alignment horizontal="center" vertical="center"/>
    </xf>
    <xf numFmtId="0" fontId="3" fillId="0" borderId="13" xfId="1" applyFont="1" applyBorder="1" applyAlignment="1">
      <alignment horizontal="center" vertical="center"/>
    </xf>
    <xf numFmtId="0" fontId="10" fillId="4" borderId="42" xfId="2" applyFill="1" applyBorder="1" applyAlignment="1">
      <alignment horizontal="center" vertical="center"/>
    </xf>
    <xf numFmtId="0" fontId="10" fillId="3" borderId="21" xfId="2" applyFill="1" applyBorder="1" applyAlignment="1">
      <alignment horizontal="center" vertical="center"/>
    </xf>
    <xf numFmtId="0" fontId="10" fillId="3" borderId="22" xfId="2" applyFill="1" applyBorder="1" applyAlignment="1">
      <alignment horizontal="center" vertical="center"/>
    </xf>
    <xf numFmtId="0" fontId="10" fillId="3" borderId="40" xfId="2" applyFill="1" applyBorder="1" applyAlignment="1">
      <alignment horizontal="center" vertical="center"/>
    </xf>
    <xf numFmtId="0" fontId="12" fillId="3" borderId="0" xfId="2" applyFont="1" applyFill="1" applyAlignment="1">
      <alignment horizontal="center" vertical="center"/>
    </xf>
    <xf numFmtId="0" fontId="13" fillId="3" borderId="0" xfId="2" applyFont="1" applyFill="1" applyAlignment="1">
      <alignment horizontal="center" vertical="center"/>
    </xf>
    <xf numFmtId="0" fontId="10" fillId="3" borderId="38" xfId="2" applyFill="1" applyBorder="1" applyAlignment="1">
      <alignment horizontal="center" vertical="center"/>
    </xf>
    <xf numFmtId="0" fontId="10" fillId="3" borderId="34" xfId="2" applyFill="1" applyBorder="1" applyAlignment="1">
      <alignment horizontal="center" vertical="center"/>
    </xf>
    <xf numFmtId="0" fontId="17" fillId="3" borderId="0" xfId="2" applyFont="1" applyFill="1" applyAlignment="1" applyProtection="1">
      <alignment horizontal="center" vertical="center"/>
      <protection locked="0"/>
    </xf>
    <xf numFmtId="0" fontId="18" fillId="3" borderId="0" xfId="2" applyFont="1" applyFill="1" applyAlignment="1" applyProtection="1">
      <alignment horizontal="center"/>
      <protection locked="0"/>
    </xf>
    <xf numFmtId="0" fontId="20" fillId="3" borderId="21" xfId="2" applyFont="1" applyFill="1" applyBorder="1" applyAlignment="1" applyProtection="1">
      <alignment horizontal="center" vertical="center"/>
      <protection locked="0"/>
    </xf>
    <xf numFmtId="0" fontId="20" fillId="3" borderId="22" xfId="2" applyFont="1" applyFill="1" applyBorder="1" applyAlignment="1" applyProtection="1">
      <alignment horizontal="center" vertical="center"/>
      <protection locked="0"/>
    </xf>
    <xf numFmtId="0" fontId="20" fillId="3" borderId="38" xfId="2" applyFont="1" applyFill="1" applyBorder="1" applyAlignment="1" applyProtection="1">
      <alignment horizontal="center" vertical="center"/>
      <protection locked="0"/>
    </xf>
    <xf numFmtId="0" fontId="20" fillId="3" borderId="34" xfId="2" applyFont="1" applyFill="1" applyBorder="1" applyAlignment="1" applyProtection="1">
      <alignment horizontal="center" vertical="center"/>
      <protection locked="0"/>
    </xf>
    <xf numFmtId="0" fontId="27" fillId="3" borderId="0" xfId="2" applyFont="1" applyFill="1" applyAlignment="1">
      <alignment horizontal="center"/>
    </xf>
    <xf numFmtId="0" fontId="13" fillId="3" borderId="0" xfId="2" applyFont="1" applyFill="1" applyAlignment="1">
      <alignment horizontal="center"/>
    </xf>
    <xf numFmtId="0" fontId="10" fillId="3" borderId="10" xfId="2" applyFill="1" applyBorder="1" applyAlignment="1">
      <alignment horizontal="right" vertical="center"/>
    </xf>
    <xf numFmtId="0" fontId="10" fillId="3" borderId="2" xfId="2" applyFill="1" applyBorder="1" applyAlignment="1">
      <alignment horizontal="center" vertical="center"/>
    </xf>
    <xf numFmtId="0" fontId="10" fillId="3" borderId="5" xfId="2" applyFill="1" applyBorder="1" applyAlignment="1">
      <alignment horizontal="center" vertical="center"/>
    </xf>
    <xf numFmtId="0" fontId="10" fillId="3" borderId="47" xfId="2" applyFill="1" applyBorder="1" applyAlignment="1">
      <alignment horizontal="center" vertical="center"/>
    </xf>
    <xf numFmtId="0" fontId="10" fillId="3" borderId="4" xfId="2" applyFill="1" applyBorder="1" applyAlignment="1">
      <alignment horizontal="center" vertical="center"/>
    </xf>
    <xf numFmtId="0" fontId="10" fillId="3" borderId="10" xfId="2" applyFill="1" applyBorder="1" applyAlignment="1">
      <alignment horizontal="center" vertical="center"/>
    </xf>
    <xf numFmtId="0" fontId="10" fillId="3" borderId="48" xfId="2" applyFill="1" applyBorder="1" applyAlignment="1">
      <alignment horizontal="center" vertical="center"/>
    </xf>
    <xf numFmtId="0" fontId="10" fillId="3" borderId="39" xfId="2" applyFill="1" applyBorder="1" applyAlignment="1">
      <alignment horizontal="center" vertical="center"/>
    </xf>
    <xf numFmtId="0" fontId="10" fillId="3" borderId="49" xfId="2" applyFill="1" applyBorder="1" applyAlignment="1">
      <alignment horizontal="center" vertical="center"/>
    </xf>
    <xf numFmtId="0" fontId="10" fillId="3" borderId="56" xfId="2" applyFill="1" applyBorder="1" applyAlignment="1">
      <alignment horizontal="center" vertical="center" wrapText="1"/>
    </xf>
    <xf numFmtId="0" fontId="10" fillId="3" borderId="58" xfId="2" applyFill="1" applyBorder="1" applyAlignment="1">
      <alignment horizontal="center" vertical="center"/>
    </xf>
    <xf numFmtId="0" fontId="10" fillId="3" borderId="56" xfId="2" applyFill="1" applyBorder="1" applyAlignment="1">
      <alignment horizontal="center" vertical="center"/>
    </xf>
    <xf numFmtId="0" fontId="10" fillId="3" borderId="61" xfId="2" applyFill="1" applyBorder="1" applyAlignment="1">
      <alignment horizontal="center" vertical="center"/>
    </xf>
    <xf numFmtId="0" fontId="10" fillId="3" borderId="51" xfId="2" applyFill="1" applyBorder="1" applyAlignment="1">
      <alignment horizontal="center" vertical="center"/>
    </xf>
    <xf numFmtId="0" fontId="10" fillId="3" borderId="54" xfId="2" applyFill="1" applyBorder="1" applyAlignment="1">
      <alignment horizontal="center" vertical="center"/>
    </xf>
    <xf numFmtId="0" fontId="10" fillId="3" borderId="52" xfId="2" applyFill="1" applyBorder="1" applyAlignment="1">
      <alignment horizontal="center" vertical="center"/>
    </xf>
    <xf numFmtId="0" fontId="10" fillId="3" borderId="55" xfId="2" applyFill="1" applyBorder="1" applyAlignment="1">
      <alignment horizontal="center" vertical="center"/>
    </xf>
    <xf numFmtId="0" fontId="10" fillId="3" borderId="57" xfId="2" applyFill="1" applyBorder="1" applyAlignment="1">
      <alignment horizontal="center" vertical="center"/>
    </xf>
    <xf numFmtId="0" fontId="10" fillId="3" borderId="59" xfId="2" applyFill="1" applyBorder="1" applyAlignment="1">
      <alignment horizontal="center" vertical="center"/>
    </xf>
    <xf numFmtId="0" fontId="10" fillId="3" borderId="64" xfId="2" applyFill="1" applyBorder="1" applyAlignment="1">
      <alignment horizontal="center" vertical="center"/>
    </xf>
    <xf numFmtId="0" fontId="10" fillId="3" borderId="65" xfId="2" applyFill="1" applyBorder="1" applyAlignment="1">
      <alignment horizontal="center" vertical="center"/>
    </xf>
    <xf numFmtId="0" fontId="10" fillId="3" borderId="60" xfId="2" applyFill="1" applyBorder="1" applyAlignment="1">
      <alignment horizontal="center" vertical="center"/>
    </xf>
    <xf numFmtId="0" fontId="10" fillId="3" borderId="66" xfId="2" applyFill="1" applyBorder="1" applyAlignment="1">
      <alignment horizontal="center" vertical="center"/>
    </xf>
    <xf numFmtId="0" fontId="27" fillId="3" borderId="0" xfId="2" applyFont="1" applyFill="1" applyAlignment="1">
      <alignment horizontal="center" vertical="center"/>
    </xf>
    <xf numFmtId="0" fontId="10" fillId="3" borderId="16" xfId="2" applyFill="1" applyBorder="1" applyAlignment="1">
      <alignment horizontal="center" vertical="center"/>
    </xf>
    <xf numFmtId="0" fontId="10" fillId="3" borderId="17" xfId="2" applyFill="1" applyBorder="1" applyAlignment="1">
      <alignment horizontal="center" vertical="center"/>
    </xf>
    <xf numFmtId="0" fontId="30" fillId="3" borderId="70" xfId="4" applyFont="1" applyFill="1" applyBorder="1" applyAlignment="1">
      <alignment horizontal="left" vertical="center"/>
    </xf>
    <xf numFmtId="176" fontId="31" fillId="0" borderId="70" xfId="4" applyNumberFormat="1" applyFont="1" applyBorder="1" applyAlignment="1">
      <alignment horizontal="right" vertical="center"/>
    </xf>
    <xf numFmtId="176" fontId="32" fillId="3" borderId="70" xfId="4" applyNumberFormat="1" applyFont="1" applyFill="1" applyBorder="1" applyAlignment="1">
      <alignment horizontal="right" vertical="center"/>
    </xf>
    <xf numFmtId="0" fontId="30" fillId="3" borderId="70" xfId="4" applyFont="1" applyFill="1" applyBorder="1" applyAlignment="1">
      <alignment horizontal="center" vertical="center" wrapText="1"/>
    </xf>
    <xf numFmtId="0" fontId="30" fillId="3" borderId="70" xfId="4" applyFont="1" applyFill="1" applyBorder="1" applyAlignment="1">
      <alignment horizontal="center" vertical="center"/>
    </xf>
  </cellXfs>
  <cellStyles count="5">
    <cellStyle name="桁区切り 2" xfId="3" xr:uid="{37E2C09E-B614-4C79-BCDD-15768AF25190}"/>
    <cellStyle name="標準" xfId="0" builtinId="0"/>
    <cellStyle name="標準 10" xfId="1" xr:uid="{00000000-0005-0000-0000-000006000000}"/>
    <cellStyle name="標準 2" xfId="2" xr:uid="{AED3246F-5635-4285-AFEC-3E4FB947CD44}"/>
    <cellStyle name="標準 3" xfId="4" xr:uid="{13AC4B79-D9F3-42C9-99C5-65376F8524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28575</xdr:colOff>
      <xdr:row>3</xdr:row>
      <xdr:rowOff>19050</xdr:rowOff>
    </xdr:from>
    <xdr:to>
      <xdr:col>28</xdr:col>
      <xdr:colOff>28575</xdr:colOff>
      <xdr:row>11</xdr:row>
      <xdr:rowOff>28575</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6410325" y="717550"/>
          <a:ext cx="571500" cy="1787525"/>
          <a:chOff x="4572000" y="517071"/>
          <a:chExt cx="571500" cy="2068286"/>
        </a:xfrm>
      </xdr:grpSpPr>
      <xdr:sp macro="" textlink="">
        <xdr:nvSpPr>
          <xdr:cNvPr id="4" name="上下矢印 2">
            <a:extLst>
              <a:ext uri="{FF2B5EF4-FFF2-40B4-BE49-F238E27FC236}">
                <a16:creationId xmlns:a16="http://schemas.microsoft.com/office/drawing/2014/main" id="{00000000-0008-0000-0000-000004000000}"/>
              </a:ext>
            </a:extLst>
          </xdr:cNvPr>
          <xdr:cNvSpPr/>
        </xdr:nvSpPr>
        <xdr:spPr>
          <a:xfrm>
            <a:off x="4572000" y="517071"/>
            <a:ext cx="571500" cy="2068286"/>
          </a:xfrm>
          <a:prstGeom prst="upDownArrow">
            <a:avLst/>
          </a:prstGeom>
          <a:solidFill>
            <a:srgbClr val="FF0000">
              <a:alpha val="3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3">
            <a:extLst>
              <a:ext uri="{FF2B5EF4-FFF2-40B4-BE49-F238E27FC236}">
                <a16:creationId xmlns:a16="http://schemas.microsoft.com/office/drawing/2014/main" id="{00000000-0008-0000-0000-000005000000}"/>
              </a:ext>
            </a:extLst>
          </xdr:cNvPr>
          <xdr:cNvSpPr txBox="1"/>
        </xdr:nvSpPr>
        <xdr:spPr>
          <a:xfrm>
            <a:off x="4657725" y="688535"/>
            <a:ext cx="390525" cy="163962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0" tIns="0" rIns="0" bIns="0" rtlCol="0" anchor="ctr"/>
          <a:lstStyle/>
          <a:p>
            <a:pPr algn="ctr"/>
            <a:r>
              <a:rPr kumimoji="1" lang="ja-JP" altLang="en-US" sz="1400" b="1"/>
              <a:t>一般会計等</a:t>
            </a:r>
            <a:endParaRPr kumimoji="1" lang="en-US" altLang="ja-JP" sz="1400" b="1"/>
          </a:p>
        </xdr:txBody>
      </xdr:sp>
    </xdr:grpSp>
    <xdr:clientData/>
  </xdr:twoCellAnchor>
  <xdr:twoCellAnchor>
    <xdr:from>
      <xdr:col>32</xdr:col>
      <xdr:colOff>28575</xdr:colOff>
      <xdr:row>3</xdr:row>
      <xdr:rowOff>0</xdr:rowOff>
    </xdr:from>
    <xdr:to>
      <xdr:col>35</xdr:col>
      <xdr:colOff>57150</xdr:colOff>
      <xdr:row>21</xdr:row>
      <xdr:rowOff>0</xdr:rowOff>
    </xdr:to>
    <xdr:grpSp>
      <xdr:nvGrpSpPr>
        <xdr:cNvPr id="7" name="グループ化 4">
          <a:extLst>
            <a:ext uri="{FF2B5EF4-FFF2-40B4-BE49-F238E27FC236}">
              <a16:creationId xmlns:a16="http://schemas.microsoft.com/office/drawing/2014/main" id="{00000000-0008-0000-0000-000007000000}"/>
            </a:ext>
          </a:extLst>
        </xdr:cNvPr>
        <xdr:cNvGrpSpPr/>
      </xdr:nvGrpSpPr>
      <xdr:grpSpPr>
        <a:xfrm>
          <a:off x="7743825" y="698500"/>
          <a:ext cx="600075" cy="4000500"/>
          <a:chOff x="4572000" y="517071"/>
          <a:chExt cx="571500" cy="2068286"/>
        </a:xfrm>
      </xdr:grpSpPr>
      <xdr:sp macro="" textlink="">
        <xdr:nvSpPr>
          <xdr:cNvPr id="8" name="上下矢印 5">
            <a:extLst>
              <a:ext uri="{FF2B5EF4-FFF2-40B4-BE49-F238E27FC236}">
                <a16:creationId xmlns:a16="http://schemas.microsoft.com/office/drawing/2014/main" id="{00000000-0008-0000-0000-000008000000}"/>
              </a:ext>
            </a:extLst>
          </xdr:cNvPr>
          <xdr:cNvSpPr/>
        </xdr:nvSpPr>
        <xdr:spPr>
          <a:xfrm>
            <a:off x="4572000" y="517071"/>
            <a:ext cx="571500" cy="2068286"/>
          </a:xfrm>
          <a:prstGeom prst="upDownArrow">
            <a:avLst/>
          </a:prstGeom>
          <a:solidFill>
            <a:srgbClr val="FF0000">
              <a:alpha val="3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テキスト ボックス 6">
            <a:extLst>
              <a:ext uri="{FF2B5EF4-FFF2-40B4-BE49-F238E27FC236}">
                <a16:creationId xmlns:a16="http://schemas.microsoft.com/office/drawing/2014/main" id="{00000000-0008-0000-0000-000009000000}"/>
              </a:ext>
            </a:extLst>
          </xdr:cNvPr>
          <xdr:cNvSpPr txBox="1"/>
        </xdr:nvSpPr>
        <xdr:spPr>
          <a:xfrm>
            <a:off x="4653643" y="746881"/>
            <a:ext cx="399143" cy="1498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0" tIns="0" rIns="0" bIns="0" rtlCol="0" anchor="ctr"/>
          <a:lstStyle/>
          <a:p>
            <a:pPr algn="ctr"/>
            <a:r>
              <a:rPr kumimoji="1" lang="ja-JP" altLang="en-US" sz="1400" b="1"/>
              <a:t>全体会計</a:t>
            </a:r>
          </a:p>
        </xdr:txBody>
      </xdr:sp>
    </xdr:grpSp>
    <xdr:clientData/>
  </xdr:twoCellAnchor>
  <xdr:twoCellAnchor>
    <xdr:from>
      <xdr:col>4</xdr:col>
      <xdr:colOff>133350</xdr:colOff>
      <xdr:row>44</xdr:row>
      <xdr:rowOff>0</xdr:rowOff>
    </xdr:from>
    <xdr:to>
      <xdr:col>6</xdr:col>
      <xdr:colOff>9525</xdr:colOff>
      <xdr:row>45</xdr:row>
      <xdr:rowOff>57785</xdr:rowOff>
    </xdr:to>
    <xdr:cxnSp macro="">
      <xdr:nvCxnSpPr>
        <xdr:cNvPr id="10" name="直線コネクタ 7">
          <a:extLst>
            <a:ext uri="{FF2B5EF4-FFF2-40B4-BE49-F238E27FC236}">
              <a16:creationId xmlns:a16="http://schemas.microsoft.com/office/drawing/2014/main" id="{00000000-0008-0000-0000-00000A000000}"/>
            </a:ext>
          </a:extLst>
        </xdr:cNvPr>
        <xdr:cNvCxnSpPr/>
      </xdr:nvCxnSpPr>
      <xdr:spPr>
        <a:xfrm flipH="1">
          <a:off x="895350" y="9867900"/>
          <a:ext cx="257175" cy="31496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43</xdr:row>
      <xdr:rowOff>248285</xdr:rowOff>
    </xdr:from>
    <xdr:to>
      <xdr:col>6</xdr:col>
      <xdr:colOff>238125</xdr:colOff>
      <xdr:row>45</xdr:row>
      <xdr:rowOff>57785</xdr:rowOff>
    </xdr:to>
    <xdr:cxnSp macro="">
      <xdr:nvCxnSpPr>
        <xdr:cNvPr id="11" name="直線コネクタ 8">
          <a:extLst>
            <a:ext uri="{FF2B5EF4-FFF2-40B4-BE49-F238E27FC236}">
              <a16:creationId xmlns:a16="http://schemas.microsoft.com/office/drawing/2014/main" id="{00000000-0008-0000-0000-00000B000000}"/>
            </a:ext>
          </a:extLst>
        </xdr:cNvPr>
        <xdr:cNvCxnSpPr/>
      </xdr:nvCxnSpPr>
      <xdr:spPr>
        <a:xfrm>
          <a:off x="1152525" y="9859010"/>
          <a:ext cx="228600" cy="32385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152400</xdr:colOff>
      <xdr:row>49</xdr:row>
      <xdr:rowOff>0</xdr:rowOff>
    </xdr:from>
    <xdr:to>
      <xdr:col>9</xdr:col>
      <xdr:colOff>0</xdr:colOff>
      <xdr:row>49</xdr:row>
      <xdr:rowOff>199390</xdr:rowOff>
    </xdr:to>
    <xdr:cxnSp macro="">
      <xdr:nvCxnSpPr>
        <xdr:cNvPr id="12" name="直線コネクタ 9">
          <a:extLst>
            <a:ext uri="{FF2B5EF4-FFF2-40B4-BE49-F238E27FC236}">
              <a16:creationId xmlns:a16="http://schemas.microsoft.com/office/drawing/2014/main" id="{00000000-0008-0000-0000-00000C000000}"/>
            </a:ext>
          </a:extLst>
        </xdr:cNvPr>
        <xdr:cNvCxnSpPr/>
      </xdr:nvCxnSpPr>
      <xdr:spPr>
        <a:xfrm flipH="1">
          <a:off x="1866900" y="11087100"/>
          <a:ext cx="133350" cy="19939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49</xdr:row>
      <xdr:rowOff>8890</xdr:rowOff>
    </xdr:from>
    <xdr:to>
      <xdr:col>9</xdr:col>
      <xdr:colOff>133350</xdr:colOff>
      <xdr:row>49</xdr:row>
      <xdr:rowOff>190500</xdr:rowOff>
    </xdr:to>
    <xdr:cxnSp macro="">
      <xdr:nvCxnSpPr>
        <xdr:cNvPr id="13" name="直線コネクタ 10">
          <a:extLst>
            <a:ext uri="{FF2B5EF4-FFF2-40B4-BE49-F238E27FC236}">
              <a16:creationId xmlns:a16="http://schemas.microsoft.com/office/drawing/2014/main" id="{00000000-0008-0000-0000-00000D000000}"/>
            </a:ext>
          </a:extLst>
        </xdr:cNvPr>
        <xdr:cNvCxnSpPr/>
      </xdr:nvCxnSpPr>
      <xdr:spPr>
        <a:xfrm>
          <a:off x="2000250" y="11095990"/>
          <a:ext cx="133350" cy="18161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104775</xdr:colOff>
      <xdr:row>41</xdr:row>
      <xdr:rowOff>0</xdr:rowOff>
    </xdr:from>
    <xdr:to>
      <xdr:col>23</xdr:col>
      <xdr:colOff>0</xdr:colOff>
      <xdr:row>41</xdr:row>
      <xdr:rowOff>180340</xdr:rowOff>
    </xdr:to>
    <xdr:cxnSp macro="">
      <xdr:nvCxnSpPr>
        <xdr:cNvPr id="14" name="直線コネクタ 11">
          <a:extLst>
            <a:ext uri="{FF2B5EF4-FFF2-40B4-BE49-F238E27FC236}">
              <a16:creationId xmlns:a16="http://schemas.microsoft.com/office/drawing/2014/main" id="{00000000-0008-0000-0000-00000E000000}"/>
            </a:ext>
          </a:extLst>
        </xdr:cNvPr>
        <xdr:cNvCxnSpPr/>
      </xdr:nvCxnSpPr>
      <xdr:spPr>
        <a:xfrm flipH="1">
          <a:off x="5819775" y="9096375"/>
          <a:ext cx="180975" cy="18034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114300</xdr:colOff>
      <xdr:row>40</xdr:row>
      <xdr:rowOff>76835</xdr:rowOff>
    </xdr:from>
    <xdr:to>
      <xdr:col>23</xdr:col>
      <xdr:colOff>0</xdr:colOff>
      <xdr:row>40</xdr:row>
      <xdr:rowOff>248285</xdr:rowOff>
    </xdr:to>
    <xdr:cxnSp macro="">
      <xdr:nvCxnSpPr>
        <xdr:cNvPr id="15" name="直線コネクタ 12">
          <a:extLst>
            <a:ext uri="{FF2B5EF4-FFF2-40B4-BE49-F238E27FC236}">
              <a16:creationId xmlns:a16="http://schemas.microsoft.com/office/drawing/2014/main" id="{00000000-0008-0000-0000-00000F000000}"/>
            </a:ext>
          </a:extLst>
        </xdr:cNvPr>
        <xdr:cNvCxnSpPr/>
      </xdr:nvCxnSpPr>
      <xdr:spPr>
        <a:xfrm flipH="1" flipV="1">
          <a:off x="5829300" y="8916035"/>
          <a:ext cx="171450" cy="171450"/>
        </a:xfrm>
        <a:prstGeom prst="straightConnector1">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142875</xdr:colOff>
      <xdr:row>3</xdr:row>
      <xdr:rowOff>19050</xdr:rowOff>
    </xdr:from>
    <xdr:to>
      <xdr:col>42</xdr:col>
      <xdr:colOff>142875</xdr:colOff>
      <xdr:row>32</xdr:row>
      <xdr:rowOff>123825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9191625" y="717550"/>
          <a:ext cx="603250" cy="6200775"/>
          <a:chOff x="4572000" y="517071"/>
          <a:chExt cx="571500" cy="2068286"/>
        </a:xfrm>
      </xdr:grpSpPr>
      <xdr:sp macro="" textlink="">
        <xdr:nvSpPr>
          <xdr:cNvPr id="18" name="上下矢印 14">
            <a:extLst>
              <a:ext uri="{FF2B5EF4-FFF2-40B4-BE49-F238E27FC236}">
                <a16:creationId xmlns:a16="http://schemas.microsoft.com/office/drawing/2014/main" id="{00000000-0008-0000-0000-000012000000}"/>
              </a:ext>
            </a:extLst>
          </xdr:cNvPr>
          <xdr:cNvSpPr/>
        </xdr:nvSpPr>
        <xdr:spPr>
          <a:xfrm>
            <a:off x="4572000" y="517071"/>
            <a:ext cx="571500" cy="2068286"/>
          </a:xfrm>
          <a:prstGeom prst="upDownArrow">
            <a:avLst/>
          </a:prstGeom>
          <a:solidFill>
            <a:srgbClr val="FF0000">
              <a:alpha val="3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テキスト ボックス 15">
            <a:extLst>
              <a:ext uri="{FF2B5EF4-FFF2-40B4-BE49-F238E27FC236}">
                <a16:creationId xmlns:a16="http://schemas.microsoft.com/office/drawing/2014/main" id="{00000000-0008-0000-0000-000013000000}"/>
              </a:ext>
            </a:extLst>
          </xdr:cNvPr>
          <xdr:cNvSpPr txBox="1"/>
        </xdr:nvSpPr>
        <xdr:spPr>
          <a:xfrm>
            <a:off x="4652367" y="747920"/>
            <a:ext cx="392906" cy="149740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0" tIns="0" rIns="0" bIns="0" rtlCol="0" anchor="ctr"/>
          <a:lstStyle/>
          <a:p>
            <a:pPr algn="ctr"/>
            <a:r>
              <a:rPr kumimoji="1" lang="ja-JP" altLang="en-US" sz="1400" b="1"/>
              <a:t>連結会計</a:t>
            </a:r>
            <a:endParaRPr kumimoji="1" lang="en-US" altLang="ja-JP" sz="1400" b="1"/>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176"/>
  <sheetViews>
    <sheetView view="pageBreakPreview" zoomScale="60" zoomScaleNormal="70" workbookViewId="0">
      <selection activeCell="AD26" sqref="AD26"/>
    </sheetView>
  </sheetViews>
  <sheetFormatPr defaultColWidth="2.5" defaultRowHeight="20.25" customHeight="1"/>
  <cols>
    <col min="1" max="6" width="2.5" style="1"/>
    <col min="7" max="23" width="3.75" style="1" customWidth="1"/>
    <col min="24" max="39" width="2.5" style="1"/>
    <col min="40" max="40" width="3" style="1" bestFit="1" customWidth="1"/>
    <col min="41" max="262" width="2.5" style="1"/>
    <col min="263" max="279" width="3.75" style="1" customWidth="1"/>
    <col min="280" max="295" width="2.5" style="1"/>
    <col min="296" max="296" width="3" style="1" bestFit="1" customWidth="1"/>
    <col min="297" max="518" width="2.5" style="1"/>
    <col min="519" max="535" width="3.75" style="1" customWidth="1"/>
    <col min="536" max="551" width="2.5" style="1"/>
    <col min="552" max="552" width="3" style="1" bestFit="1" customWidth="1"/>
    <col min="553" max="774" width="2.5" style="1"/>
    <col min="775" max="791" width="3.75" style="1" customWidth="1"/>
    <col min="792" max="807" width="2.5" style="1"/>
    <col min="808" max="808" width="3" style="1" bestFit="1" customWidth="1"/>
    <col min="809" max="1030" width="2.5" style="1"/>
    <col min="1031" max="1047" width="3.75" style="1" customWidth="1"/>
    <col min="1048" max="1063" width="2.5" style="1"/>
    <col min="1064" max="1064" width="3" style="1" bestFit="1" customWidth="1"/>
    <col min="1065" max="1286" width="2.5" style="1"/>
    <col min="1287" max="1303" width="3.75" style="1" customWidth="1"/>
    <col min="1304" max="1319" width="2.5" style="1"/>
    <col min="1320" max="1320" width="3" style="1" bestFit="1" customWidth="1"/>
    <col min="1321" max="1542" width="2.5" style="1"/>
    <col min="1543" max="1559" width="3.75" style="1" customWidth="1"/>
    <col min="1560" max="1575" width="2.5" style="1"/>
    <col min="1576" max="1576" width="3" style="1" bestFit="1" customWidth="1"/>
    <col min="1577" max="1798" width="2.5" style="1"/>
    <col min="1799" max="1815" width="3.75" style="1" customWidth="1"/>
    <col min="1816" max="1831" width="2.5" style="1"/>
    <col min="1832" max="1832" width="3" style="1" bestFit="1" customWidth="1"/>
    <col min="1833" max="2054" width="2.5" style="1"/>
    <col min="2055" max="2071" width="3.75" style="1" customWidth="1"/>
    <col min="2072" max="2087" width="2.5" style="1"/>
    <col min="2088" max="2088" width="3" style="1" bestFit="1" customWidth="1"/>
    <col min="2089" max="2310" width="2.5" style="1"/>
    <col min="2311" max="2327" width="3.75" style="1" customWidth="1"/>
    <col min="2328" max="2343" width="2.5" style="1"/>
    <col min="2344" max="2344" width="3" style="1" bestFit="1" customWidth="1"/>
    <col min="2345" max="2566" width="2.5" style="1"/>
    <col min="2567" max="2583" width="3.75" style="1" customWidth="1"/>
    <col min="2584" max="2599" width="2.5" style="1"/>
    <col min="2600" max="2600" width="3" style="1" bestFit="1" customWidth="1"/>
    <col min="2601" max="2822" width="2.5" style="1"/>
    <col min="2823" max="2839" width="3.75" style="1" customWidth="1"/>
    <col min="2840" max="2855" width="2.5" style="1"/>
    <col min="2856" max="2856" width="3" style="1" bestFit="1" customWidth="1"/>
    <col min="2857" max="3078" width="2.5" style="1"/>
    <col min="3079" max="3095" width="3.75" style="1" customWidth="1"/>
    <col min="3096" max="3111" width="2.5" style="1"/>
    <col min="3112" max="3112" width="3" style="1" bestFit="1" customWidth="1"/>
    <col min="3113" max="3334" width="2.5" style="1"/>
    <col min="3335" max="3351" width="3.75" style="1" customWidth="1"/>
    <col min="3352" max="3367" width="2.5" style="1"/>
    <col min="3368" max="3368" width="3" style="1" bestFit="1" customWidth="1"/>
    <col min="3369" max="3590" width="2.5" style="1"/>
    <col min="3591" max="3607" width="3.75" style="1" customWidth="1"/>
    <col min="3608" max="3623" width="2.5" style="1"/>
    <col min="3624" max="3624" width="3" style="1" bestFit="1" customWidth="1"/>
    <col min="3625" max="3846" width="2.5" style="1"/>
    <col min="3847" max="3863" width="3.75" style="1" customWidth="1"/>
    <col min="3864" max="3879" width="2.5" style="1"/>
    <col min="3880" max="3880" width="3" style="1" bestFit="1" customWidth="1"/>
    <col min="3881" max="4102" width="2.5" style="1"/>
    <col min="4103" max="4119" width="3.75" style="1" customWidth="1"/>
    <col min="4120" max="4135" width="2.5" style="1"/>
    <col min="4136" max="4136" width="3" style="1" bestFit="1" customWidth="1"/>
    <col min="4137" max="4358" width="2.5" style="1"/>
    <col min="4359" max="4375" width="3.75" style="1" customWidth="1"/>
    <col min="4376" max="4391" width="2.5" style="1"/>
    <col min="4392" max="4392" width="3" style="1" bestFit="1" customWidth="1"/>
    <col min="4393" max="4614" width="2.5" style="1"/>
    <col min="4615" max="4631" width="3.75" style="1" customWidth="1"/>
    <col min="4632" max="4647" width="2.5" style="1"/>
    <col min="4648" max="4648" width="3" style="1" bestFit="1" customWidth="1"/>
    <col min="4649" max="4870" width="2.5" style="1"/>
    <col min="4871" max="4887" width="3.75" style="1" customWidth="1"/>
    <col min="4888" max="4903" width="2.5" style="1"/>
    <col min="4904" max="4904" width="3" style="1" bestFit="1" customWidth="1"/>
    <col min="4905" max="5126" width="2.5" style="1"/>
    <col min="5127" max="5143" width="3.75" style="1" customWidth="1"/>
    <col min="5144" max="5159" width="2.5" style="1"/>
    <col min="5160" max="5160" width="3" style="1" bestFit="1" customWidth="1"/>
    <col min="5161" max="5382" width="2.5" style="1"/>
    <col min="5383" max="5399" width="3.75" style="1" customWidth="1"/>
    <col min="5400" max="5415" width="2.5" style="1"/>
    <col min="5416" max="5416" width="3" style="1" bestFit="1" customWidth="1"/>
    <col min="5417" max="5638" width="2.5" style="1"/>
    <col min="5639" max="5655" width="3.75" style="1" customWidth="1"/>
    <col min="5656" max="5671" width="2.5" style="1"/>
    <col min="5672" max="5672" width="3" style="1" bestFit="1" customWidth="1"/>
    <col min="5673" max="5894" width="2.5" style="1"/>
    <col min="5895" max="5911" width="3.75" style="1" customWidth="1"/>
    <col min="5912" max="5927" width="2.5" style="1"/>
    <col min="5928" max="5928" width="3" style="1" bestFit="1" customWidth="1"/>
    <col min="5929" max="6150" width="2.5" style="1"/>
    <col min="6151" max="6167" width="3.75" style="1" customWidth="1"/>
    <col min="6168" max="6183" width="2.5" style="1"/>
    <col min="6184" max="6184" width="3" style="1" bestFit="1" customWidth="1"/>
    <col min="6185" max="6406" width="2.5" style="1"/>
    <col min="6407" max="6423" width="3.75" style="1" customWidth="1"/>
    <col min="6424" max="6439" width="2.5" style="1"/>
    <col min="6440" max="6440" width="3" style="1" bestFit="1" customWidth="1"/>
    <col min="6441" max="6662" width="2.5" style="1"/>
    <col min="6663" max="6679" width="3.75" style="1" customWidth="1"/>
    <col min="6680" max="6695" width="2.5" style="1"/>
    <col min="6696" max="6696" width="3" style="1" bestFit="1" customWidth="1"/>
    <col min="6697" max="6918" width="2.5" style="1"/>
    <col min="6919" max="6935" width="3.75" style="1" customWidth="1"/>
    <col min="6936" max="6951" width="2.5" style="1"/>
    <col min="6952" max="6952" width="3" style="1" bestFit="1" customWidth="1"/>
    <col min="6953" max="7174" width="2.5" style="1"/>
    <col min="7175" max="7191" width="3.75" style="1" customWidth="1"/>
    <col min="7192" max="7207" width="2.5" style="1"/>
    <col min="7208" max="7208" width="3" style="1" bestFit="1" customWidth="1"/>
    <col min="7209" max="7430" width="2.5" style="1"/>
    <col min="7431" max="7447" width="3.75" style="1" customWidth="1"/>
    <col min="7448" max="7463" width="2.5" style="1"/>
    <col min="7464" max="7464" width="3" style="1" bestFit="1" customWidth="1"/>
    <col min="7465" max="7686" width="2.5" style="1"/>
    <col min="7687" max="7703" width="3.75" style="1" customWidth="1"/>
    <col min="7704" max="7719" width="2.5" style="1"/>
    <col min="7720" max="7720" width="3" style="1" bestFit="1" customWidth="1"/>
    <col min="7721" max="7942" width="2.5" style="1"/>
    <col min="7943" max="7959" width="3.75" style="1" customWidth="1"/>
    <col min="7960" max="7975" width="2.5" style="1"/>
    <col min="7976" max="7976" width="3" style="1" bestFit="1" customWidth="1"/>
    <col min="7977" max="8198" width="2.5" style="1"/>
    <col min="8199" max="8215" width="3.75" style="1" customWidth="1"/>
    <col min="8216" max="8231" width="2.5" style="1"/>
    <col min="8232" max="8232" width="3" style="1" bestFit="1" customWidth="1"/>
    <col min="8233" max="8454" width="2.5" style="1"/>
    <col min="8455" max="8471" width="3.75" style="1" customWidth="1"/>
    <col min="8472" max="8487" width="2.5" style="1"/>
    <col min="8488" max="8488" width="3" style="1" bestFit="1" customWidth="1"/>
    <col min="8489" max="8710" width="2.5" style="1"/>
    <col min="8711" max="8727" width="3.75" style="1" customWidth="1"/>
    <col min="8728" max="8743" width="2.5" style="1"/>
    <col min="8744" max="8744" width="3" style="1" bestFit="1" customWidth="1"/>
    <col min="8745" max="8966" width="2.5" style="1"/>
    <col min="8967" max="8983" width="3.75" style="1" customWidth="1"/>
    <col min="8984" max="8999" width="2.5" style="1"/>
    <col min="9000" max="9000" width="3" style="1" bestFit="1" customWidth="1"/>
    <col min="9001" max="9222" width="2.5" style="1"/>
    <col min="9223" max="9239" width="3.75" style="1" customWidth="1"/>
    <col min="9240" max="9255" width="2.5" style="1"/>
    <col min="9256" max="9256" width="3" style="1" bestFit="1" customWidth="1"/>
    <col min="9257" max="9478" width="2.5" style="1"/>
    <col min="9479" max="9495" width="3.75" style="1" customWidth="1"/>
    <col min="9496" max="9511" width="2.5" style="1"/>
    <col min="9512" max="9512" width="3" style="1" bestFit="1" customWidth="1"/>
    <col min="9513" max="9734" width="2.5" style="1"/>
    <col min="9735" max="9751" width="3.75" style="1" customWidth="1"/>
    <col min="9752" max="9767" width="2.5" style="1"/>
    <col min="9768" max="9768" width="3" style="1" bestFit="1" customWidth="1"/>
    <col min="9769" max="9990" width="2.5" style="1"/>
    <col min="9991" max="10007" width="3.75" style="1" customWidth="1"/>
    <col min="10008" max="10023" width="2.5" style="1"/>
    <col min="10024" max="10024" width="3" style="1" bestFit="1" customWidth="1"/>
    <col min="10025" max="10246" width="2.5" style="1"/>
    <col min="10247" max="10263" width="3.75" style="1" customWidth="1"/>
    <col min="10264" max="10279" width="2.5" style="1"/>
    <col min="10280" max="10280" width="3" style="1" bestFit="1" customWidth="1"/>
    <col min="10281" max="10502" width="2.5" style="1"/>
    <col min="10503" max="10519" width="3.75" style="1" customWidth="1"/>
    <col min="10520" max="10535" width="2.5" style="1"/>
    <col min="10536" max="10536" width="3" style="1" bestFit="1" customWidth="1"/>
    <col min="10537" max="10758" width="2.5" style="1"/>
    <col min="10759" max="10775" width="3.75" style="1" customWidth="1"/>
    <col min="10776" max="10791" width="2.5" style="1"/>
    <col min="10792" max="10792" width="3" style="1" bestFit="1" customWidth="1"/>
    <col min="10793" max="11014" width="2.5" style="1"/>
    <col min="11015" max="11031" width="3.75" style="1" customWidth="1"/>
    <col min="11032" max="11047" width="2.5" style="1"/>
    <col min="11048" max="11048" width="3" style="1" bestFit="1" customWidth="1"/>
    <col min="11049" max="11270" width="2.5" style="1"/>
    <col min="11271" max="11287" width="3.75" style="1" customWidth="1"/>
    <col min="11288" max="11303" width="2.5" style="1"/>
    <col min="11304" max="11304" width="3" style="1" bestFit="1" customWidth="1"/>
    <col min="11305" max="11526" width="2.5" style="1"/>
    <col min="11527" max="11543" width="3.75" style="1" customWidth="1"/>
    <col min="11544" max="11559" width="2.5" style="1"/>
    <col min="11560" max="11560" width="3" style="1" bestFit="1" customWidth="1"/>
    <col min="11561" max="11782" width="2.5" style="1"/>
    <col min="11783" max="11799" width="3.75" style="1" customWidth="1"/>
    <col min="11800" max="11815" width="2.5" style="1"/>
    <col min="11816" max="11816" width="3" style="1" bestFit="1" customWidth="1"/>
    <col min="11817" max="12038" width="2.5" style="1"/>
    <col min="12039" max="12055" width="3.75" style="1" customWidth="1"/>
    <col min="12056" max="12071" width="2.5" style="1"/>
    <col min="12072" max="12072" width="3" style="1" bestFit="1" customWidth="1"/>
    <col min="12073" max="12294" width="2.5" style="1"/>
    <col min="12295" max="12311" width="3.75" style="1" customWidth="1"/>
    <col min="12312" max="12327" width="2.5" style="1"/>
    <col min="12328" max="12328" width="3" style="1" bestFit="1" customWidth="1"/>
    <col min="12329" max="12550" width="2.5" style="1"/>
    <col min="12551" max="12567" width="3.75" style="1" customWidth="1"/>
    <col min="12568" max="12583" width="2.5" style="1"/>
    <col min="12584" max="12584" width="3" style="1" bestFit="1" customWidth="1"/>
    <col min="12585" max="12806" width="2.5" style="1"/>
    <col min="12807" max="12823" width="3.75" style="1" customWidth="1"/>
    <col min="12824" max="12839" width="2.5" style="1"/>
    <col min="12840" max="12840" width="3" style="1" bestFit="1" customWidth="1"/>
    <col min="12841" max="13062" width="2.5" style="1"/>
    <col min="13063" max="13079" width="3.75" style="1" customWidth="1"/>
    <col min="13080" max="13095" width="2.5" style="1"/>
    <col min="13096" max="13096" width="3" style="1" bestFit="1" customWidth="1"/>
    <col min="13097" max="13318" width="2.5" style="1"/>
    <col min="13319" max="13335" width="3.75" style="1" customWidth="1"/>
    <col min="13336" max="13351" width="2.5" style="1"/>
    <col min="13352" max="13352" width="3" style="1" bestFit="1" customWidth="1"/>
    <col min="13353" max="13574" width="2.5" style="1"/>
    <col min="13575" max="13591" width="3.75" style="1" customWidth="1"/>
    <col min="13592" max="13607" width="2.5" style="1"/>
    <col min="13608" max="13608" width="3" style="1" bestFit="1" customWidth="1"/>
    <col min="13609" max="13830" width="2.5" style="1"/>
    <col min="13831" max="13847" width="3.75" style="1" customWidth="1"/>
    <col min="13848" max="13863" width="2.5" style="1"/>
    <col min="13864" max="13864" width="3" style="1" bestFit="1" customWidth="1"/>
    <col min="13865" max="14086" width="2.5" style="1"/>
    <col min="14087" max="14103" width="3.75" style="1" customWidth="1"/>
    <col min="14104" max="14119" width="2.5" style="1"/>
    <col min="14120" max="14120" width="3" style="1" bestFit="1" customWidth="1"/>
    <col min="14121" max="14342" width="2.5" style="1"/>
    <col min="14343" max="14359" width="3.75" style="1" customWidth="1"/>
    <col min="14360" max="14375" width="2.5" style="1"/>
    <col min="14376" max="14376" width="3" style="1" bestFit="1" customWidth="1"/>
    <col min="14377" max="14598" width="2.5" style="1"/>
    <col min="14599" max="14615" width="3.75" style="1" customWidth="1"/>
    <col min="14616" max="14631" width="2.5" style="1"/>
    <col min="14632" max="14632" width="3" style="1" bestFit="1" customWidth="1"/>
    <col min="14633" max="14854" width="2.5" style="1"/>
    <col min="14855" max="14871" width="3.75" style="1" customWidth="1"/>
    <col min="14872" max="14887" width="2.5" style="1"/>
    <col min="14888" max="14888" width="3" style="1" bestFit="1" customWidth="1"/>
    <col min="14889" max="15110" width="2.5" style="1"/>
    <col min="15111" max="15127" width="3.75" style="1" customWidth="1"/>
    <col min="15128" max="15143" width="2.5" style="1"/>
    <col min="15144" max="15144" width="3" style="1" bestFit="1" customWidth="1"/>
    <col min="15145" max="15366" width="2.5" style="1"/>
    <col min="15367" max="15383" width="3.75" style="1" customWidth="1"/>
    <col min="15384" max="15399" width="2.5" style="1"/>
    <col min="15400" max="15400" width="3" style="1" bestFit="1" customWidth="1"/>
    <col min="15401" max="15622" width="2.5" style="1"/>
    <col min="15623" max="15639" width="3.75" style="1" customWidth="1"/>
    <col min="15640" max="15655" width="2.5" style="1"/>
    <col min="15656" max="15656" width="3" style="1" bestFit="1" customWidth="1"/>
    <col min="15657" max="15878" width="2.5" style="1"/>
    <col min="15879" max="15895" width="3.75" style="1" customWidth="1"/>
    <col min="15896" max="15911" width="2.5" style="1"/>
    <col min="15912" max="15912" width="3" style="1" bestFit="1" customWidth="1"/>
    <col min="15913" max="16134" width="2.5" style="1"/>
    <col min="16135" max="16151" width="3.75" style="1" customWidth="1"/>
    <col min="16152" max="16167" width="2.5" style="1"/>
    <col min="16168" max="16168" width="3" style="1" bestFit="1" customWidth="1"/>
    <col min="16169" max="16384" width="2.5" style="1"/>
  </cols>
  <sheetData>
    <row r="2" spans="4:47" ht="20.25" customHeight="1">
      <c r="E2" s="9" t="s">
        <v>88</v>
      </c>
    </row>
    <row r="3" spans="4:47" ht="15" customHeight="1">
      <c r="D3" s="3"/>
      <c r="E3" s="8"/>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50"/>
    </row>
    <row r="4" spans="4:47" ht="18" customHeight="1">
      <c r="D4" s="4"/>
      <c r="E4" s="201" t="s">
        <v>93</v>
      </c>
      <c r="F4" s="202"/>
      <c r="G4" s="146" t="s">
        <v>56</v>
      </c>
      <c r="H4" s="147"/>
      <c r="I4" s="147"/>
      <c r="J4" s="147"/>
      <c r="K4" s="147"/>
      <c r="L4" s="147"/>
      <c r="M4" s="147"/>
      <c r="N4" s="147"/>
      <c r="O4" s="148"/>
      <c r="P4" s="207" t="s">
        <v>117</v>
      </c>
      <c r="Q4" s="208"/>
      <c r="R4" s="208"/>
      <c r="S4" s="208"/>
      <c r="T4" s="208"/>
      <c r="U4" s="208"/>
      <c r="V4" s="208"/>
      <c r="W4" s="209"/>
      <c r="X4" s="42"/>
      <c r="Y4" s="44"/>
      <c r="Z4" s="44"/>
      <c r="AA4" s="44"/>
      <c r="AB4" s="44"/>
      <c r="AC4" s="44"/>
      <c r="AD4" s="44"/>
      <c r="AE4" s="44"/>
      <c r="AF4" s="44"/>
      <c r="AG4" s="44"/>
      <c r="AH4" s="44"/>
      <c r="AI4" s="44"/>
      <c r="AJ4" s="44"/>
      <c r="AK4" s="44"/>
      <c r="AL4" s="44"/>
      <c r="AM4" s="44"/>
      <c r="AN4" s="44"/>
      <c r="AO4" s="44"/>
      <c r="AP4" s="44"/>
      <c r="AQ4" s="44"/>
      <c r="AR4" s="44"/>
      <c r="AS4" s="44"/>
      <c r="AT4" s="44"/>
      <c r="AU4" s="51"/>
    </row>
    <row r="5" spans="4:47" ht="18" customHeight="1">
      <c r="D5" s="4"/>
      <c r="E5" s="203"/>
      <c r="F5" s="204"/>
      <c r="G5" s="149"/>
      <c r="H5" s="150"/>
      <c r="I5" s="150"/>
      <c r="J5" s="150"/>
      <c r="K5" s="150"/>
      <c r="L5" s="150"/>
      <c r="M5" s="150"/>
      <c r="N5" s="150"/>
      <c r="O5" s="151"/>
      <c r="P5" s="210"/>
      <c r="Q5" s="208"/>
      <c r="R5" s="208"/>
      <c r="S5" s="208"/>
      <c r="T5" s="208"/>
      <c r="U5" s="208"/>
      <c r="V5" s="208"/>
      <c r="W5" s="209"/>
      <c r="AU5" s="2"/>
    </row>
    <row r="6" spans="4:47" ht="18" customHeight="1">
      <c r="D6" s="4"/>
      <c r="E6" s="203"/>
      <c r="F6" s="204"/>
      <c r="G6" s="149"/>
      <c r="H6" s="150"/>
      <c r="I6" s="150"/>
      <c r="J6" s="150"/>
      <c r="K6" s="150"/>
      <c r="L6" s="150"/>
      <c r="M6" s="150"/>
      <c r="N6" s="150"/>
      <c r="O6" s="151"/>
      <c r="P6" s="210"/>
      <c r="Q6" s="208"/>
      <c r="R6" s="208"/>
      <c r="S6" s="208"/>
      <c r="T6" s="208"/>
      <c r="U6" s="208"/>
      <c r="V6" s="208"/>
      <c r="W6" s="209"/>
      <c r="AU6" s="2"/>
    </row>
    <row r="7" spans="4:47" ht="18" customHeight="1">
      <c r="D7" s="4"/>
      <c r="E7" s="203"/>
      <c r="F7" s="204"/>
      <c r="G7" s="149"/>
      <c r="H7" s="150"/>
      <c r="I7" s="150"/>
      <c r="J7" s="150"/>
      <c r="K7" s="150"/>
      <c r="L7" s="150"/>
      <c r="M7" s="150"/>
      <c r="N7" s="150"/>
      <c r="O7" s="151"/>
      <c r="P7" s="210"/>
      <c r="Q7" s="208"/>
      <c r="R7" s="208"/>
      <c r="S7" s="208"/>
      <c r="T7" s="208"/>
      <c r="U7" s="208"/>
      <c r="V7" s="208"/>
      <c r="W7" s="209"/>
      <c r="AU7" s="2"/>
    </row>
    <row r="8" spans="4:47" ht="18" customHeight="1">
      <c r="D8" s="4"/>
      <c r="E8" s="203"/>
      <c r="F8" s="204"/>
      <c r="G8" s="149"/>
      <c r="H8" s="150"/>
      <c r="I8" s="150"/>
      <c r="J8" s="150"/>
      <c r="K8" s="150"/>
      <c r="L8" s="150"/>
      <c r="M8" s="150"/>
      <c r="N8" s="150"/>
      <c r="O8" s="151"/>
      <c r="P8" s="210"/>
      <c r="Q8" s="208"/>
      <c r="R8" s="208"/>
      <c r="S8" s="208"/>
      <c r="T8" s="208"/>
      <c r="U8" s="208"/>
      <c r="V8" s="208"/>
      <c r="W8" s="209"/>
      <c r="AU8" s="2"/>
    </row>
    <row r="9" spans="4:47" ht="18" customHeight="1">
      <c r="D9" s="4"/>
      <c r="E9" s="203"/>
      <c r="F9" s="204"/>
      <c r="G9" s="146" t="s">
        <v>9</v>
      </c>
      <c r="H9" s="147"/>
      <c r="I9" s="147"/>
      <c r="J9" s="147"/>
      <c r="K9" s="147"/>
      <c r="L9" s="147"/>
      <c r="M9" s="147"/>
      <c r="N9" s="147"/>
      <c r="O9" s="148"/>
      <c r="P9" s="210"/>
      <c r="Q9" s="208"/>
      <c r="R9" s="208"/>
      <c r="S9" s="208"/>
      <c r="T9" s="208"/>
      <c r="U9" s="208"/>
      <c r="V9" s="208"/>
      <c r="W9" s="209"/>
      <c r="AU9" s="2"/>
    </row>
    <row r="10" spans="4:47" ht="18" customHeight="1">
      <c r="D10" s="4"/>
      <c r="E10" s="203"/>
      <c r="F10" s="204"/>
      <c r="G10" s="149"/>
      <c r="H10" s="150"/>
      <c r="I10" s="150"/>
      <c r="J10" s="150"/>
      <c r="K10" s="150"/>
      <c r="L10" s="150"/>
      <c r="M10" s="150"/>
      <c r="N10" s="150"/>
      <c r="O10" s="151"/>
      <c r="P10" s="210"/>
      <c r="Q10" s="208"/>
      <c r="R10" s="208"/>
      <c r="S10" s="208"/>
      <c r="T10" s="208"/>
      <c r="U10" s="208"/>
      <c r="V10" s="208"/>
      <c r="W10" s="209"/>
      <c r="AU10" s="2"/>
    </row>
    <row r="11" spans="4:47" ht="18" customHeight="1">
      <c r="D11" s="4"/>
      <c r="E11" s="203"/>
      <c r="F11" s="204"/>
      <c r="G11" s="149"/>
      <c r="H11" s="150"/>
      <c r="I11" s="150"/>
      <c r="J11" s="150"/>
      <c r="K11" s="150"/>
      <c r="L11" s="150"/>
      <c r="M11" s="150"/>
      <c r="N11" s="150"/>
      <c r="O11" s="151"/>
      <c r="P11" s="210"/>
      <c r="Q11" s="208"/>
      <c r="R11" s="208"/>
      <c r="S11" s="208"/>
      <c r="T11" s="208"/>
      <c r="U11" s="208"/>
      <c r="V11" s="208"/>
      <c r="W11" s="209"/>
      <c r="X11" s="43"/>
      <c r="Y11" s="45"/>
      <c r="Z11" s="45"/>
      <c r="AA11" s="45"/>
      <c r="AB11" s="45"/>
      <c r="AC11" s="45"/>
      <c r="AD11" s="45"/>
      <c r="AE11" s="45"/>
      <c r="AF11" s="45"/>
      <c r="AG11" s="45"/>
      <c r="AH11" s="45"/>
      <c r="AI11" s="45"/>
      <c r="AJ11" s="45"/>
      <c r="AK11" s="45"/>
      <c r="AL11" s="45"/>
      <c r="AM11" s="45"/>
      <c r="AN11" s="45"/>
      <c r="AO11" s="45"/>
      <c r="AP11" s="45"/>
      <c r="AQ11" s="45"/>
      <c r="AR11" s="45"/>
      <c r="AS11" s="45"/>
      <c r="AT11" s="45"/>
      <c r="AU11" s="52"/>
    </row>
    <row r="12" spans="4:47" ht="18" customHeight="1">
      <c r="D12" s="4"/>
      <c r="E12" s="203"/>
      <c r="F12" s="204"/>
      <c r="G12" s="149"/>
      <c r="H12" s="150"/>
      <c r="I12" s="150"/>
      <c r="J12" s="150"/>
      <c r="K12" s="150"/>
      <c r="L12" s="150"/>
      <c r="M12" s="150"/>
      <c r="N12" s="150"/>
      <c r="O12" s="151"/>
      <c r="P12" s="207" t="s">
        <v>118</v>
      </c>
      <c r="Q12" s="208"/>
      <c r="R12" s="208"/>
      <c r="S12" s="208"/>
      <c r="T12" s="208"/>
      <c r="U12" s="208"/>
      <c r="V12" s="208"/>
      <c r="W12" s="209"/>
      <c r="AU12" s="2"/>
    </row>
    <row r="13" spans="4:47" ht="18" customHeight="1">
      <c r="D13" s="4"/>
      <c r="E13" s="203"/>
      <c r="F13" s="204"/>
      <c r="G13" s="149"/>
      <c r="H13" s="150"/>
      <c r="I13" s="150"/>
      <c r="J13" s="150"/>
      <c r="K13" s="150"/>
      <c r="L13" s="150"/>
      <c r="M13" s="150"/>
      <c r="N13" s="150"/>
      <c r="O13" s="151"/>
      <c r="P13" s="210"/>
      <c r="Q13" s="208"/>
      <c r="R13" s="208"/>
      <c r="S13" s="208"/>
      <c r="T13" s="208"/>
      <c r="U13" s="208"/>
      <c r="V13" s="208"/>
      <c r="W13" s="209"/>
      <c r="AU13" s="2"/>
    </row>
    <row r="14" spans="4:47" ht="18" customHeight="1">
      <c r="D14" s="4"/>
      <c r="E14" s="203"/>
      <c r="F14" s="204"/>
      <c r="G14" s="149"/>
      <c r="H14" s="150"/>
      <c r="I14" s="150"/>
      <c r="J14" s="150"/>
      <c r="K14" s="150"/>
      <c r="L14" s="150"/>
      <c r="M14" s="150"/>
      <c r="N14" s="150"/>
      <c r="O14" s="151"/>
      <c r="P14" s="210"/>
      <c r="Q14" s="208"/>
      <c r="R14" s="208"/>
      <c r="S14" s="208"/>
      <c r="T14" s="208"/>
      <c r="U14" s="208"/>
      <c r="V14" s="208"/>
      <c r="W14" s="209"/>
      <c r="AU14" s="2"/>
    </row>
    <row r="15" spans="4:47" ht="18" customHeight="1">
      <c r="D15" s="4"/>
      <c r="E15" s="203"/>
      <c r="F15" s="204"/>
      <c r="G15" s="149"/>
      <c r="H15" s="150"/>
      <c r="I15" s="150"/>
      <c r="J15" s="150"/>
      <c r="K15" s="150"/>
      <c r="L15" s="150"/>
      <c r="M15" s="150"/>
      <c r="N15" s="150"/>
      <c r="O15" s="151"/>
      <c r="P15" s="210"/>
      <c r="Q15" s="208"/>
      <c r="R15" s="208"/>
      <c r="S15" s="208"/>
      <c r="T15" s="208"/>
      <c r="U15" s="208"/>
      <c r="V15" s="208"/>
      <c r="W15" s="209"/>
      <c r="X15" s="42"/>
      <c r="Y15" s="44"/>
      <c r="Z15" s="44"/>
      <c r="AA15" s="44"/>
      <c r="AB15" s="44"/>
      <c r="AC15" s="44"/>
      <c r="AD15" s="44"/>
      <c r="AE15" s="44"/>
      <c r="AF15" s="44"/>
      <c r="AG15" s="44"/>
      <c r="AH15" s="44"/>
      <c r="AI15" s="44"/>
      <c r="AJ15" s="44"/>
      <c r="AK15" s="44"/>
      <c r="AL15" s="44"/>
      <c r="AM15" s="44"/>
      <c r="AN15" s="44"/>
      <c r="AO15" s="44"/>
      <c r="AP15" s="44"/>
      <c r="AQ15" s="44"/>
      <c r="AR15" s="44"/>
      <c r="AS15" s="44"/>
      <c r="AT15" s="44"/>
      <c r="AU15" s="51"/>
    </row>
    <row r="16" spans="4:47" ht="18" customHeight="1">
      <c r="D16" s="4"/>
      <c r="E16" s="203"/>
      <c r="F16" s="204"/>
      <c r="G16" s="149"/>
      <c r="H16" s="150"/>
      <c r="I16" s="150"/>
      <c r="J16" s="150"/>
      <c r="K16" s="150"/>
      <c r="L16" s="150"/>
      <c r="M16" s="150"/>
      <c r="N16" s="150"/>
      <c r="O16" s="151"/>
      <c r="P16" s="210"/>
      <c r="Q16" s="208"/>
      <c r="R16" s="208"/>
      <c r="S16" s="208"/>
      <c r="T16" s="208"/>
      <c r="U16" s="208"/>
      <c r="V16" s="208"/>
      <c r="W16" s="209"/>
      <c r="AU16" s="2"/>
    </row>
    <row r="17" spans="3:47" ht="18" customHeight="1">
      <c r="D17" s="4"/>
      <c r="E17" s="203"/>
      <c r="F17" s="204"/>
      <c r="G17" s="149"/>
      <c r="H17" s="150"/>
      <c r="I17" s="150"/>
      <c r="J17" s="150"/>
      <c r="K17" s="150"/>
      <c r="L17" s="150"/>
      <c r="M17" s="150"/>
      <c r="N17" s="150"/>
      <c r="O17" s="151"/>
      <c r="P17" s="210"/>
      <c r="Q17" s="208"/>
      <c r="R17" s="208"/>
      <c r="S17" s="208"/>
      <c r="T17" s="208"/>
      <c r="U17" s="208"/>
      <c r="V17" s="208"/>
      <c r="W17" s="209"/>
      <c r="AU17" s="2"/>
    </row>
    <row r="18" spans="3:47" ht="18" customHeight="1">
      <c r="D18" s="4"/>
      <c r="E18" s="203"/>
      <c r="F18" s="204"/>
      <c r="G18" s="149"/>
      <c r="H18" s="150"/>
      <c r="I18" s="150"/>
      <c r="J18" s="150"/>
      <c r="K18" s="150"/>
      <c r="L18" s="150"/>
      <c r="M18" s="150"/>
      <c r="N18" s="150"/>
      <c r="O18" s="151"/>
      <c r="P18" s="210"/>
      <c r="Q18" s="208"/>
      <c r="R18" s="208"/>
      <c r="S18" s="208"/>
      <c r="T18" s="208"/>
      <c r="U18" s="208"/>
      <c r="V18" s="208"/>
      <c r="W18" s="209"/>
      <c r="AU18" s="2"/>
    </row>
    <row r="19" spans="3:47" ht="18" customHeight="1">
      <c r="D19" s="4"/>
      <c r="E19" s="203"/>
      <c r="F19" s="204"/>
      <c r="G19" s="149"/>
      <c r="H19" s="150"/>
      <c r="I19" s="150"/>
      <c r="J19" s="150"/>
      <c r="K19" s="150"/>
      <c r="L19" s="150"/>
      <c r="M19" s="150"/>
      <c r="N19" s="150"/>
      <c r="O19" s="151"/>
      <c r="P19" s="210"/>
      <c r="Q19" s="208"/>
      <c r="R19" s="208"/>
      <c r="S19" s="208"/>
      <c r="T19" s="208"/>
      <c r="U19" s="208"/>
      <c r="V19" s="208"/>
      <c r="W19" s="209"/>
      <c r="AU19" s="2"/>
    </row>
    <row r="20" spans="3:47" ht="18" customHeight="1">
      <c r="D20" s="4"/>
      <c r="E20" s="203"/>
      <c r="F20" s="204"/>
      <c r="G20" s="149"/>
      <c r="H20" s="150"/>
      <c r="I20" s="150"/>
      <c r="J20" s="150"/>
      <c r="K20" s="150"/>
      <c r="L20" s="150"/>
      <c r="M20" s="150"/>
      <c r="N20" s="150"/>
      <c r="O20" s="151"/>
      <c r="P20" s="210"/>
      <c r="Q20" s="208"/>
      <c r="R20" s="208"/>
      <c r="S20" s="208"/>
      <c r="T20" s="208"/>
      <c r="U20" s="208"/>
      <c r="V20" s="208"/>
      <c r="W20" s="209"/>
      <c r="AU20" s="2"/>
    </row>
    <row r="21" spans="3:47" ht="18" customHeight="1">
      <c r="D21" s="4"/>
      <c r="E21" s="205"/>
      <c r="F21" s="206"/>
      <c r="G21" s="212"/>
      <c r="H21" s="213"/>
      <c r="I21" s="213"/>
      <c r="J21" s="213"/>
      <c r="K21" s="213"/>
      <c r="L21" s="213"/>
      <c r="M21" s="213"/>
      <c r="N21" s="213"/>
      <c r="O21" s="214"/>
      <c r="P21" s="210"/>
      <c r="Q21" s="208"/>
      <c r="R21" s="208"/>
      <c r="S21" s="208"/>
      <c r="T21" s="208"/>
      <c r="U21" s="208"/>
      <c r="V21" s="208"/>
      <c r="W21" s="209"/>
      <c r="X21" s="43"/>
      <c r="Y21" s="45"/>
      <c r="Z21" s="45"/>
      <c r="AA21" s="45"/>
      <c r="AB21" s="45"/>
      <c r="AC21" s="45"/>
      <c r="AD21" s="45"/>
      <c r="AE21" s="45"/>
      <c r="AF21" s="45"/>
      <c r="AG21" s="45"/>
      <c r="AH21" s="45"/>
      <c r="AI21" s="45"/>
      <c r="AJ21" s="45"/>
      <c r="AK21" s="45"/>
      <c r="AL21" s="45"/>
      <c r="AM21" s="45"/>
      <c r="AN21" s="45"/>
      <c r="AO21" s="45"/>
      <c r="AP21" s="45"/>
      <c r="AQ21" s="45"/>
      <c r="AR21" s="45"/>
      <c r="AS21" s="45"/>
      <c r="AT21" s="45"/>
      <c r="AU21" s="52"/>
    </row>
    <row r="22" spans="3:47" ht="15" customHeight="1">
      <c r="C22" s="2"/>
      <c r="E22" s="211" t="s">
        <v>64</v>
      </c>
      <c r="F22" s="211"/>
      <c r="G22" s="152" t="s">
        <v>27</v>
      </c>
      <c r="H22" s="152"/>
      <c r="I22" s="152"/>
      <c r="J22" s="152"/>
      <c r="K22" s="152"/>
      <c r="L22" s="152"/>
      <c r="M22" s="152"/>
      <c r="N22" s="152"/>
      <c r="O22" s="152"/>
      <c r="P22" s="152"/>
      <c r="Q22" s="152"/>
      <c r="R22" s="152"/>
      <c r="S22" s="152"/>
      <c r="T22" s="152"/>
      <c r="U22" s="152"/>
      <c r="V22" s="152"/>
      <c r="W22" s="152"/>
      <c r="AU22" s="2"/>
    </row>
    <row r="23" spans="3:47" ht="15" customHeight="1">
      <c r="C23" s="2"/>
      <c r="E23" s="211"/>
      <c r="F23" s="211"/>
      <c r="G23" s="152"/>
      <c r="H23" s="152"/>
      <c r="I23" s="152"/>
      <c r="J23" s="152"/>
      <c r="K23" s="152"/>
      <c r="L23" s="152"/>
      <c r="M23" s="152"/>
      <c r="N23" s="152"/>
      <c r="O23" s="152"/>
      <c r="P23" s="152"/>
      <c r="Q23" s="152"/>
      <c r="R23" s="152"/>
      <c r="S23" s="152"/>
      <c r="T23" s="152"/>
      <c r="U23" s="152"/>
      <c r="V23" s="152"/>
      <c r="W23" s="152"/>
      <c r="AU23" s="2"/>
    </row>
    <row r="24" spans="3:47" ht="15" customHeight="1">
      <c r="C24" s="2"/>
      <c r="E24" s="211"/>
      <c r="F24" s="211"/>
      <c r="G24" s="152" t="s">
        <v>103</v>
      </c>
      <c r="H24" s="152"/>
      <c r="I24" s="152"/>
      <c r="J24" s="152"/>
      <c r="K24" s="152"/>
      <c r="L24" s="152"/>
      <c r="M24" s="152"/>
      <c r="N24" s="152"/>
      <c r="O24" s="152"/>
      <c r="P24" s="152"/>
      <c r="Q24" s="152"/>
      <c r="R24" s="152"/>
      <c r="S24" s="152"/>
      <c r="T24" s="152"/>
      <c r="U24" s="152"/>
      <c r="V24" s="152"/>
      <c r="W24" s="152"/>
      <c r="AU24" s="2"/>
    </row>
    <row r="25" spans="3:47" ht="15" customHeight="1">
      <c r="C25" s="2"/>
      <c r="E25" s="211"/>
      <c r="F25" s="211"/>
      <c r="G25" s="152"/>
      <c r="H25" s="152"/>
      <c r="I25" s="152"/>
      <c r="J25" s="152"/>
      <c r="K25" s="152"/>
      <c r="L25" s="152"/>
      <c r="M25" s="152"/>
      <c r="N25" s="152"/>
      <c r="O25" s="152"/>
      <c r="P25" s="152"/>
      <c r="Q25" s="152"/>
      <c r="R25" s="152"/>
      <c r="S25" s="152"/>
      <c r="T25" s="152"/>
      <c r="U25" s="152"/>
      <c r="V25" s="152"/>
      <c r="W25" s="152"/>
      <c r="AU25" s="2"/>
    </row>
    <row r="26" spans="3:47" ht="15" customHeight="1">
      <c r="C26" s="2"/>
      <c r="E26" s="211"/>
      <c r="F26" s="211"/>
      <c r="G26" s="152" t="s">
        <v>92</v>
      </c>
      <c r="H26" s="152"/>
      <c r="I26" s="152"/>
      <c r="J26" s="152"/>
      <c r="K26" s="152"/>
      <c r="L26" s="152"/>
      <c r="M26" s="152"/>
      <c r="N26" s="152"/>
      <c r="O26" s="152"/>
      <c r="P26" s="152"/>
      <c r="Q26" s="152"/>
      <c r="R26" s="152"/>
      <c r="S26" s="152"/>
      <c r="T26" s="152"/>
      <c r="U26" s="152"/>
      <c r="V26" s="152"/>
      <c r="W26" s="152"/>
      <c r="AU26" s="2"/>
    </row>
    <row r="27" spans="3:47" ht="15" customHeight="1">
      <c r="C27" s="2"/>
      <c r="E27" s="211"/>
      <c r="F27" s="211"/>
      <c r="G27" s="152"/>
      <c r="H27" s="152"/>
      <c r="I27" s="152"/>
      <c r="J27" s="152"/>
      <c r="K27" s="152"/>
      <c r="L27" s="152"/>
      <c r="M27" s="152"/>
      <c r="N27" s="152"/>
      <c r="O27" s="152"/>
      <c r="P27" s="152"/>
      <c r="Q27" s="152"/>
      <c r="R27" s="152"/>
      <c r="S27" s="152"/>
      <c r="T27" s="152"/>
      <c r="U27" s="152"/>
      <c r="V27" s="152"/>
      <c r="W27" s="152"/>
      <c r="AU27" s="2"/>
    </row>
    <row r="28" spans="3:47" ht="15" customHeight="1">
      <c r="C28" s="2"/>
      <c r="E28" s="211"/>
      <c r="F28" s="211"/>
      <c r="G28" s="152" t="s">
        <v>38</v>
      </c>
      <c r="H28" s="152"/>
      <c r="I28" s="152"/>
      <c r="J28" s="152"/>
      <c r="K28" s="152"/>
      <c r="L28" s="152"/>
      <c r="M28" s="152"/>
      <c r="N28" s="152"/>
      <c r="O28" s="152"/>
      <c r="P28" s="152"/>
      <c r="Q28" s="152"/>
      <c r="R28" s="152"/>
      <c r="S28" s="152"/>
      <c r="T28" s="152"/>
      <c r="U28" s="152"/>
      <c r="V28" s="152"/>
      <c r="W28" s="152"/>
      <c r="AU28" s="2"/>
    </row>
    <row r="29" spans="3:47" ht="15" customHeight="1">
      <c r="C29" s="2"/>
      <c r="E29" s="211"/>
      <c r="F29" s="211"/>
      <c r="G29" s="152"/>
      <c r="H29" s="152"/>
      <c r="I29" s="152"/>
      <c r="J29" s="152"/>
      <c r="K29" s="152"/>
      <c r="L29" s="152"/>
      <c r="M29" s="152"/>
      <c r="N29" s="152"/>
      <c r="O29" s="152"/>
      <c r="P29" s="152"/>
      <c r="Q29" s="152"/>
      <c r="R29" s="152"/>
      <c r="S29" s="152"/>
      <c r="T29" s="152"/>
      <c r="U29" s="152"/>
      <c r="V29" s="152"/>
      <c r="W29" s="152"/>
      <c r="AU29" s="2"/>
    </row>
    <row r="30" spans="3:47" ht="15" customHeight="1">
      <c r="C30" s="2"/>
      <c r="E30" s="211"/>
      <c r="F30" s="211"/>
      <c r="G30" s="152" t="s">
        <v>28</v>
      </c>
      <c r="H30" s="152"/>
      <c r="I30" s="152"/>
      <c r="J30" s="152"/>
      <c r="K30" s="152"/>
      <c r="L30" s="152"/>
      <c r="M30" s="152"/>
      <c r="N30" s="152"/>
      <c r="O30" s="152"/>
      <c r="P30" s="152"/>
      <c r="Q30" s="152"/>
      <c r="R30" s="152"/>
      <c r="S30" s="152"/>
      <c r="T30" s="152"/>
      <c r="U30" s="152"/>
      <c r="V30" s="152"/>
      <c r="W30" s="152"/>
      <c r="AU30" s="2"/>
    </row>
    <row r="31" spans="3:47" ht="15" customHeight="1">
      <c r="C31" s="2"/>
      <c r="E31" s="211"/>
      <c r="F31" s="211"/>
      <c r="G31" s="152"/>
      <c r="H31" s="152"/>
      <c r="I31" s="152"/>
      <c r="J31" s="152"/>
      <c r="K31" s="152"/>
      <c r="L31" s="152"/>
      <c r="M31" s="152"/>
      <c r="N31" s="152"/>
      <c r="O31" s="152"/>
      <c r="P31" s="152"/>
      <c r="Q31" s="152"/>
      <c r="R31" s="152"/>
      <c r="S31" s="152"/>
      <c r="T31" s="152"/>
      <c r="U31" s="152"/>
      <c r="V31" s="152"/>
      <c r="W31" s="152"/>
      <c r="X31" s="43"/>
      <c r="Y31" s="45"/>
      <c r="Z31" s="45"/>
      <c r="AA31" s="45"/>
      <c r="AB31" s="45"/>
      <c r="AC31" s="45"/>
      <c r="AD31" s="45"/>
      <c r="AE31" s="45"/>
      <c r="AF31" s="45"/>
      <c r="AG31" s="45"/>
      <c r="AH31" s="45"/>
      <c r="AI31" s="45"/>
      <c r="AJ31" s="45"/>
      <c r="AK31" s="45"/>
      <c r="AL31" s="45"/>
      <c r="AM31" s="45"/>
      <c r="AN31" s="45"/>
      <c r="AO31" s="45"/>
      <c r="AP31" s="45"/>
      <c r="AQ31" s="45"/>
      <c r="AR31" s="45"/>
      <c r="AS31" s="45"/>
      <c r="AT31" s="45"/>
      <c r="AU31" s="52"/>
    </row>
    <row r="32" spans="3:47" ht="15" customHeight="1">
      <c r="C32" s="2"/>
      <c r="E32" s="152"/>
      <c r="F32" s="152"/>
      <c r="G32" s="152" t="s">
        <v>30</v>
      </c>
      <c r="H32" s="152"/>
      <c r="I32" s="152"/>
      <c r="J32" s="152"/>
      <c r="K32" s="152"/>
      <c r="L32" s="152"/>
      <c r="M32" s="152"/>
      <c r="N32" s="152"/>
      <c r="O32" s="152"/>
      <c r="P32" s="152"/>
      <c r="Q32" s="152"/>
      <c r="R32" s="152"/>
      <c r="S32" s="152"/>
      <c r="T32" s="152"/>
      <c r="U32" s="152"/>
      <c r="V32" s="152"/>
      <c r="W32" s="152"/>
      <c r="AU32" s="2"/>
    </row>
    <row r="33" spans="3:48" ht="15" customHeight="1">
      <c r="C33" s="2"/>
      <c r="E33" s="152"/>
      <c r="F33" s="152"/>
      <c r="G33" s="152"/>
      <c r="H33" s="152"/>
      <c r="I33" s="152"/>
      <c r="J33" s="152"/>
      <c r="K33" s="152"/>
      <c r="L33" s="152"/>
      <c r="M33" s="152"/>
      <c r="N33" s="152"/>
      <c r="O33" s="152"/>
      <c r="P33" s="152"/>
      <c r="Q33" s="152"/>
      <c r="R33" s="152"/>
      <c r="S33" s="152"/>
      <c r="T33" s="152"/>
      <c r="U33" s="152"/>
      <c r="V33" s="152"/>
      <c r="W33" s="152"/>
      <c r="X33" s="43"/>
      <c r="Y33" s="45"/>
      <c r="Z33" s="45"/>
      <c r="AA33" s="45"/>
      <c r="AB33" s="45"/>
      <c r="AC33" s="45"/>
      <c r="AD33" s="45"/>
      <c r="AE33" s="45"/>
      <c r="AF33" s="45"/>
      <c r="AG33" s="45"/>
      <c r="AH33" s="45"/>
      <c r="AI33" s="45"/>
      <c r="AJ33" s="45"/>
      <c r="AK33" s="45"/>
      <c r="AL33" s="45"/>
      <c r="AM33" s="45"/>
      <c r="AN33" s="45"/>
      <c r="AO33" s="45"/>
      <c r="AP33" s="45"/>
      <c r="AQ33" s="45"/>
      <c r="AR33" s="45"/>
      <c r="AS33" s="45"/>
      <c r="AT33" s="45"/>
      <c r="AU33" s="52"/>
    </row>
    <row r="34" spans="3:48" ht="20.25" customHeight="1">
      <c r="C34" s="2"/>
      <c r="D34" s="5"/>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53"/>
      <c r="AV34" s="4"/>
    </row>
    <row r="35" spans="3:48" ht="20.25" customHeight="1">
      <c r="E35" s="9" t="s">
        <v>95</v>
      </c>
    </row>
    <row r="36" spans="3:48" ht="15" customHeight="1">
      <c r="D36" s="3"/>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50"/>
    </row>
    <row r="37" spans="3:48" ht="20.25" customHeight="1">
      <c r="D37" s="4"/>
      <c r="G37" s="20" t="s">
        <v>104</v>
      </c>
      <c r="H37" s="20"/>
      <c r="I37" s="20"/>
      <c r="O37" s="20" t="s">
        <v>115</v>
      </c>
      <c r="Y37" s="20" t="s">
        <v>128</v>
      </c>
      <c r="AM37" s="20" t="s">
        <v>119</v>
      </c>
      <c r="AU37" s="2"/>
    </row>
    <row r="38" spans="3:48" ht="20.25" customHeight="1">
      <c r="D38" s="4"/>
      <c r="AU38" s="2"/>
    </row>
    <row r="39" spans="3:48" ht="20.25" customHeight="1">
      <c r="D39" s="4"/>
      <c r="E39" s="3"/>
      <c r="F39" s="11"/>
      <c r="G39" s="21"/>
      <c r="H39" s="24"/>
      <c r="I39" s="21"/>
      <c r="J39" s="21"/>
      <c r="K39" s="24"/>
      <c r="L39" s="34"/>
      <c r="M39" s="37"/>
      <c r="N39" s="153" t="s">
        <v>91</v>
      </c>
      <c r="O39" s="154"/>
      <c r="P39" s="154"/>
      <c r="Q39" s="154"/>
      <c r="R39" s="154"/>
      <c r="S39" s="155"/>
      <c r="T39" s="37"/>
      <c r="U39" s="37"/>
      <c r="V39" s="37"/>
      <c r="W39" s="37"/>
      <c r="X39" s="159" t="s">
        <v>106</v>
      </c>
      <c r="Y39" s="160"/>
      <c r="Z39" s="160"/>
      <c r="AA39" s="160"/>
      <c r="AB39" s="160"/>
      <c r="AC39" s="160"/>
      <c r="AD39" s="160"/>
      <c r="AE39" s="160"/>
      <c r="AF39" s="161"/>
      <c r="AL39" s="159" t="s">
        <v>129</v>
      </c>
      <c r="AM39" s="160"/>
      <c r="AN39" s="160"/>
      <c r="AO39" s="160"/>
      <c r="AP39" s="160"/>
      <c r="AQ39" s="160"/>
      <c r="AR39" s="160"/>
      <c r="AS39" s="160"/>
      <c r="AT39" s="161"/>
      <c r="AU39" s="2"/>
    </row>
    <row r="40" spans="3:48" ht="20.25" customHeight="1">
      <c r="D40" s="4"/>
      <c r="E40" s="4"/>
      <c r="F40" s="1" t="s">
        <v>97</v>
      </c>
      <c r="G40" s="22"/>
      <c r="H40" s="25"/>
      <c r="I40" s="22"/>
      <c r="J40" s="1" t="s">
        <v>107</v>
      </c>
      <c r="K40" s="25"/>
      <c r="L40" s="35"/>
      <c r="M40" s="22"/>
      <c r="N40" s="156"/>
      <c r="O40" s="157"/>
      <c r="P40" s="157"/>
      <c r="Q40" s="157"/>
      <c r="R40" s="157"/>
      <c r="S40" s="158"/>
      <c r="T40" s="22"/>
      <c r="U40" s="22"/>
      <c r="V40" s="22"/>
      <c r="W40" s="22"/>
      <c r="X40" s="162"/>
      <c r="Y40" s="163"/>
      <c r="Z40" s="163"/>
      <c r="AA40" s="163"/>
      <c r="AB40" s="163"/>
      <c r="AC40" s="163"/>
      <c r="AD40" s="163"/>
      <c r="AE40" s="163"/>
      <c r="AF40" s="164"/>
      <c r="AL40" s="162"/>
      <c r="AM40" s="163"/>
      <c r="AN40" s="163"/>
      <c r="AO40" s="163"/>
      <c r="AP40" s="163"/>
      <c r="AQ40" s="163"/>
      <c r="AR40" s="163"/>
      <c r="AS40" s="163"/>
      <c r="AT40" s="164"/>
      <c r="AU40" s="2"/>
    </row>
    <row r="41" spans="3:48" ht="20.25" customHeight="1">
      <c r="D41" s="4"/>
      <c r="E41" s="4"/>
      <c r="F41" s="165" t="s">
        <v>98</v>
      </c>
      <c r="G41" s="166"/>
      <c r="H41" s="26"/>
      <c r="I41" s="28"/>
      <c r="J41" s="28"/>
      <c r="K41" s="26"/>
      <c r="L41" s="36"/>
      <c r="M41" s="28"/>
      <c r="N41" s="171" t="s">
        <v>109</v>
      </c>
      <c r="O41" s="172"/>
      <c r="P41" s="172"/>
      <c r="Q41" s="172"/>
      <c r="R41" s="172"/>
      <c r="S41" s="173"/>
      <c r="T41" s="28"/>
      <c r="U41" s="28"/>
      <c r="V41" s="40"/>
      <c r="W41" s="41"/>
      <c r="X41" s="177" t="s">
        <v>113</v>
      </c>
      <c r="Y41" s="178"/>
      <c r="Z41" s="178"/>
      <c r="AA41" s="178"/>
      <c r="AB41" s="178"/>
      <c r="AC41" s="178"/>
      <c r="AD41" s="178"/>
      <c r="AE41" s="178"/>
      <c r="AF41" s="179"/>
      <c r="AL41" s="183" t="s">
        <v>130</v>
      </c>
      <c r="AM41" s="184"/>
      <c r="AN41" s="184"/>
      <c r="AO41" s="184"/>
      <c r="AP41" s="184"/>
      <c r="AQ41" s="184"/>
      <c r="AR41" s="184"/>
      <c r="AS41" s="184"/>
      <c r="AT41" s="185"/>
      <c r="AU41" s="2"/>
    </row>
    <row r="42" spans="3:48" ht="20.25" customHeight="1">
      <c r="D42" s="4"/>
      <c r="E42" s="4"/>
      <c r="F42" s="167"/>
      <c r="G42" s="168"/>
      <c r="H42" s="2"/>
      <c r="K42" s="2"/>
      <c r="L42" s="4"/>
      <c r="N42" s="174"/>
      <c r="O42" s="175"/>
      <c r="P42" s="175"/>
      <c r="Q42" s="175"/>
      <c r="R42" s="175"/>
      <c r="S42" s="176"/>
      <c r="U42" s="2"/>
      <c r="X42" s="180"/>
      <c r="Y42" s="181"/>
      <c r="Z42" s="181"/>
      <c r="AA42" s="181"/>
      <c r="AB42" s="181"/>
      <c r="AC42" s="181"/>
      <c r="AD42" s="181"/>
      <c r="AE42" s="181"/>
      <c r="AF42" s="182"/>
      <c r="AL42" s="162"/>
      <c r="AM42" s="163"/>
      <c r="AN42" s="163"/>
      <c r="AO42" s="163"/>
      <c r="AP42" s="163"/>
      <c r="AQ42" s="163"/>
      <c r="AR42" s="163"/>
      <c r="AS42" s="163"/>
      <c r="AT42" s="164"/>
      <c r="AU42" s="2"/>
    </row>
    <row r="43" spans="3:48" ht="20.25" customHeight="1">
      <c r="D43" s="4"/>
      <c r="E43" s="4"/>
      <c r="F43" s="169"/>
      <c r="G43" s="170"/>
      <c r="H43" s="2"/>
      <c r="K43" s="2"/>
      <c r="L43" s="4"/>
      <c r="N43" s="183" t="s">
        <v>110</v>
      </c>
      <c r="O43" s="184"/>
      <c r="P43" s="184"/>
      <c r="Q43" s="184"/>
      <c r="R43" s="184"/>
      <c r="S43" s="185"/>
      <c r="U43" s="2"/>
      <c r="X43" s="183" t="s">
        <v>121</v>
      </c>
      <c r="Y43" s="184"/>
      <c r="Z43" s="184"/>
      <c r="AA43" s="184"/>
      <c r="AB43" s="184"/>
      <c r="AC43" s="184"/>
      <c r="AD43" s="184"/>
      <c r="AE43" s="184"/>
      <c r="AF43" s="185"/>
      <c r="AL43" s="183" t="s">
        <v>131</v>
      </c>
      <c r="AM43" s="184"/>
      <c r="AN43" s="184"/>
      <c r="AO43" s="184"/>
      <c r="AP43" s="184"/>
      <c r="AQ43" s="184"/>
      <c r="AR43" s="184"/>
      <c r="AS43" s="184"/>
      <c r="AT43" s="185"/>
      <c r="AU43" s="2"/>
    </row>
    <row r="44" spans="3:48" ht="20.25" customHeight="1">
      <c r="D44" s="4"/>
      <c r="E44" s="4"/>
      <c r="F44" s="15"/>
      <c r="H44" s="2"/>
      <c r="K44" s="2"/>
      <c r="L44" s="4"/>
      <c r="N44" s="162"/>
      <c r="O44" s="163"/>
      <c r="P44" s="163"/>
      <c r="Q44" s="163"/>
      <c r="R44" s="163"/>
      <c r="S44" s="164"/>
      <c r="U44" s="2"/>
      <c r="X44" s="162"/>
      <c r="Y44" s="163"/>
      <c r="Z44" s="163"/>
      <c r="AA44" s="163"/>
      <c r="AB44" s="163"/>
      <c r="AC44" s="163"/>
      <c r="AD44" s="163"/>
      <c r="AE44" s="163"/>
      <c r="AF44" s="164"/>
      <c r="AL44" s="162"/>
      <c r="AM44" s="163"/>
      <c r="AN44" s="163"/>
      <c r="AO44" s="163"/>
      <c r="AP44" s="163"/>
      <c r="AQ44" s="163"/>
      <c r="AR44" s="163"/>
      <c r="AS44" s="163"/>
      <c r="AT44" s="164"/>
      <c r="AU44" s="2"/>
    </row>
    <row r="45" spans="3:48" ht="20.25" customHeight="1">
      <c r="D45" s="4"/>
      <c r="E45" s="4"/>
      <c r="F45" s="16"/>
      <c r="H45" s="2"/>
      <c r="K45" s="2"/>
      <c r="L45" s="4"/>
      <c r="N45" s="183" t="s">
        <v>105</v>
      </c>
      <c r="O45" s="184"/>
      <c r="P45" s="184"/>
      <c r="Q45" s="184"/>
      <c r="R45" s="184"/>
      <c r="S45" s="185"/>
      <c r="U45" s="2"/>
      <c r="X45" s="183" t="s">
        <v>123</v>
      </c>
      <c r="Y45" s="184"/>
      <c r="Z45" s="184"/>
      <c r="AA45" s="184"/>
      <c r="AB45" s="184"/>
      <c r="AC45" s="184"/>
      <c r="AD45" s="184"/>
      <c r="AE45" s="184"/>
      <c r="AF45" s="185"/>
      <c r="AL45" s="183" t="s">
        <v>106</v>
      </c>
      <c r="AM45" s="184"/>
      <c r="AN45" s="184"/>
      <c r="AO45" s="184"/>
      <c r="AP45" s="184"/>
      <c r="AQ45" s="184"/>
      <c r="AR45" s="184"/>
      <c r="AS45" s="184"/>
      <c r="AT45" s="185"/>
      <c r="AU45" s="2"/>
    </row>
    <row r="46" spans="3:48" ht="20.25" customHeight="1">
      <c r="D46" s="4"/>
      <c r="E46" s="4"/>
      <c r="F46" s="17"/>
      <c r="H46" s="2"/>
      <c r="I46" s="5"/>
      <c r="J46" s="10"/>
      <c r="K46" s="32"/>
      <c r="L46" s="4"/>
      <c r="N46" s="162"/>
      <c r="O46" s="163"/>
      <c r="P46" s="163"/>
      <c r="Q46" s="163"/>
      <c r="R46" s="163"/>
      <c r="S46" s="164"/>
      <c r="U46" s="2"/>
      <c r="X46" s="162"/>
      <c r="Y46" s="163"/>
      <c r="Z46" s="163"/>
      <c r="AA46" s="163"/>
      <c r="AB46" s="163"/>
      <c r="AC46" s="163"/>
      <c r="AD46" s="163"/>
      <c r="AE46" s="163"/>
      <c r="AF46" s="164"/>
      <c r="AL46" s="162"/>
      <c r="AM46" s="163"/>
      <c r="AN46" s="163"/>
      <c r="AO46" s="163"/>
      <c r="AP46" s="163"/>
      <c r="AQ46" s="163"/>
      <c r="AR46" s="163"/>
      <c r="AS46" s="163"/>
      <c r="AT46" s="164"/>
      <c r="AU46" s="2"/>
    </row>
    <row r="47" spans="3:48" ht="20.25" customHeight="1">
      <c r="D47" s="4"/>
      <c r="E47" s="4"/>
      <c r="F47" s="17"/>
      <c r="H47" s="2"/>
      <c r="I47" s="186" t="s">
        <v>101</v>
      </c>
      <c r="J47" s="187"/>
      <c r="K47" s="188"/>
      <c r="N47" s="177" t="s">
        <v>113</v>
      </c>
      <c r="O47" s="178"/>
      <c r="P47" s="178"/>
      <c r="Q47" s="178"/>
      <c r="R47" s="178"/>
      <c r="S47" s="179"/>
      <c r="U47" s="2"/>
      <c r="X47" s="177" t="s">
        <v>125</v>
      </c>
      <c r="Y47" s="178"/>
      <c r="Z47" s="178"/>
      <c r="AA47" s="178"/>
      <c r="AB47" s="178"/>
      <c r="AC47" s="178"/>
      <c r="AD47" s="178"/>
      <c r="AE47" s="178"/>
      <c r="AF47" s="179"/>
      <c r="AL47" s="177" t="s">
        <v>13</v>
      </c>
      <c r="AM47" s="178"/>
      <c r="AN47" s="178"/>
      <c r="AO47" s="178"/>
      <c r="AP47" s="178"/>
      <c r="AQ47" s="178"/>
      <c r="AR47" s="178"/>
      <c r="AS47" s="178"/>
      <c r="AT47" s="179"/>
      <c r="AU47" s="2"/>
    </row>
    <row r="48" spans="3:48" ht="15" customHeight="1">
      <c r="D48" s="4"/>
      <c r="E48" s="4"/>
      <c r="F48" s="17"/>
      <c r="H48" s="2"/>
      <c r="I48" s="189"/>
      <c r="J48" s="190"/>
      <c r="K48" s="191"/>
      <c r="N48" s="189"/>
      <c r="O48" s="190"/>
      <c r="P48" s="190"/>
      <c r="Q48" s="190"/>
      <c r="R48" s="190"/>
      <c r="S48" s="191"/>
      <c r="U48" s="32"/>
      <c r="X48" s="189"/>
      <c r="Y48" s="190"/>
      <c r="Z48" s="190"/>
      <c r="AA48" s="190"/>
      <c r="AB48" s="190"/>
      <c r="AC48" s="190"/>
      <c r="AD48" s="190"/>
      <c r="AE48" s="190"/>
      <c r="AF48" s="191"/>
      <c r="AL48" s="189"/>
      <c r="AM48" s="190"/>
      <c r="AN48" s="190"/>
      <c r="AO48" s="190"/>
      <c r="AP48" s="190"/>
      <c r="AQ48" s="190"/>
      <c r="AR48" s="190"/>
      <c r="AS48" s="190"/>
      <c r="AT48" s="191"/>
      <c r="AU48" s="2"/>
    </row>
    <row r="49" spans="4:47" ht="20.25" customHeight="1">
      <c r="D49" s="6"/>
      <c r="E49" s="12"/>
      <c r="F49" s="18"/>
      <c r="G49" s="14"/>
      <c r="H49" s="27"/>
      <c r="I49" s="192"/>
      <c r="J49" s="193"/>
      <c r="K49" s="194"/>
      <c r="L49" s="13"/>
      <c r="M49" s="13"/>
      <c r="N49" s="192"/>
      <c r="O49" s="193"/>
      <c r="P49" s="193"/>
      <c r="Q49" s="193"/>
      <c r="R49" s="193"/>
      <c r="S49" s="194"/>
      <c r="T49" s="39"/>
      <c r="U49" s="13"/>
      <c r="V49" s="13"/>
      <c r="W49" s="13"/>
      <c r="X49" s="192"/>
      <c r="Y49" s="193"/>
      <c r="Z49" s="193"/>
      <c r="AA49" s="193"/>
      <c r="AB49" s="193"/>
      <c r="AC49" s="193"/>
      <c r="AD49" s="193"/>
      <c r="AE49" s="193"/>
      <c r="AF49" s="194"/>
      <c r="AG49" s="13"/>
      <c r="AH49" s="13"/>
      <c r="AI49" s="13"/>
      <c r="AJ49" s="13"/>
      <c r="AK49" s="13"/>
      <c r="AL49" s="192"/>
      <c r="AM49" s="193"/>
      <c r="AN49" s="193"/>
      <c r="AO49" s="193"/>
      <c r="AP49" s="193"/>
      <c r="AQ49" s="193"/>
      <c r="AR49" s="193"/>
      <c r="AS49" s="193"/>
      <c r="AT49" s="194"/>
      <c r="AU49" s="54"/>
    </row>
    <row r="50" spans="4:47" ht="20.25" customHeight="1">
      <c r="D50" s="7"/>
      <c r="E50" s="13"/>
      <c r="F50" s="19"/>
      <c r="G50" s="13"/>
      <c r="H50" s="13"/>
      <c r="I50" s="29"/>
      <c r="J50" s="31"/>
      <c r="K50" s="33"/>
      <c r="L50" s="14"/>
      <c r="M50" s="14"/>
      <c r="N50" s="14"/>
      <c r="O50" s="14"/>
      <c r="P50" s="14"/>
      <c r="Q50" s="14"/>
      <c r="R50" s="14"/>
      <c r="S50" s="38"/>
      <c r="T50" s="14"/>
      <c r="U50" s="14"/>
      <c r="V50" s="14"/>
      <c r="W50" s="14"/>
      <c r="X50" s="14"/>
      <c r="Y50" s="14"/>
      <c r="Z50" s="14"/>
      <c r="AA50" s="46"/>
      <c r="AB50" s="13"/>
      <c r="AC50" s="13"/>
      <c r="AD50" s="13"/>
      <c r="AE50" s="13"/>
      <c r="AF50" s="47"/>
      <c r="AG50" s="13"/>
      <c r="AH50" s="13"/>
      <c r="AI50" s="13"/>
      <c r="AJ50" s="13"/>
      <c r="AK50" s="13"/>
      <c r="AL50" s="48"/>
      <c r="AM50" s="13"/>
      <c r="AN50" s="195" t="s">
        <v>132</v>
      </c>
      <c r="AO50" s="196"/>
      <c r="AP50" s="196"/>
      <c r="AQ50" s="196"/>
      <c r="AR50" s="196"/>
      <c r="AS50" s="196"/>
      <c r="AT50" s="196"/>
      <c r="AU50" s="54"/>
    </row>
    <row r="51" spans="4:47" ht="20.25" customHeight="1">
      <c r="D51" s="7"/>
      <c r="E51" s="13"/>
      <c r="F51" s="19"/>
      <c r="G51" s="13"/>
      <c r="H51" s="13"/>
      <c r="I51" s="30"/>
      <c r="J51" s="30"/>
      <c r="K51" s="30"/>
      <c r="L51" s="13"/>
      <c r="M51" s="13"/>
      <c r="N51" s="13"/>
      <c r="O51" s="13"/>
      <c r="P51" s="13"/>
      <c r="Q51" s="13"/>
      <c r="R51" s="13"/>
      <c r="S51" s="13"/>
      <c r="T51" s="13"/>
      <c r="U51" s="13"/>
      <c r="V51" s="13"/>
      <c r="W51" s="13"/>
      <c r="X51" s="13"/>
      <c r="Y51" s="13"/>
      <c r="Z51" s="13"/>
      <c r="AA51" s="47"/>
      <c r="AB51" s="13"/>
      <c r="AC51" s="13"/>
      <c r="AD51" s="13"/>
      <c r="AE51" s="13"/>
      <c r="AF51" s="13"/>
      <c r="AG51" s="13"/>
      <c r="AH51" s="13"/>
      <c r="AI51" s="13"/>
      <c r="AJ51" s="13"/>
      <c r="AK51" s="13"/>
      <c r="AL51" s="19"/>
      <c r="AM51" s="13"/>
      <c r="AN51" s="197"/>
      <c r="AO51" s="197"/>
      <c r="AP51" s="197"/>
      <c r="AQ51" s="197"/>
      <c r="AR51" s="197"/>
      <c r="AS51" s="197"/>
      <c r="AT51" s="197"/>
      <c r="AU51" s="54"/>
    </row>
    <row r="52" spans="4:47" ht="20.25" customHeight="1">
      <c r="D52" s="7"/>
      <c r="E52" s="13"/>
      <c r="F52" s="19"/>
      <c r="G52" s="13"/>
      <c r="H52" s="198" t="s">
        <v>33</v>
      </c>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3"/>
      <c r="AK52" s="13"/>
      <c r="AL52" s="19"/>
      <c r="AM52" s="13"/>
      <c r="AN52" s="197"/>
      <c r="AO52" s="197"/>
      <c r="AP52" s="197"/>
      <c r="AQ52" s="197"/>
      <c r="AR52" s="197"/>
      <c r="AS52" s="197"/>
      <c r="AT52" s="197"/>
      <c r="AU52" s="54"/>
    </row>
    <row r="53" spans="4:47" ht="20.25" customHeight="1">
      <c r="D53" s="7"/>
      <c r="E53" s="13"/>
      <c r="F53" s="19"/>
      <c r="G53" s="23"/>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23"/>
      <c r="AK53" s="23"/>
      <c r="AL53" s="49"/>
      <c r="AM53" s="13"/>
      <c r="AN53" s="197"/>
      <c r="AO53" s="197"/>
      <c r="AP53" s="197"/>
      <c r="AQ53" s="197"/>
      <c r="AR53" s="197"/>
      <c r="AS53" s="197"/>
      <c r="AT53" s="197"/>
      <c r="AU53" s="54"/>
    </row>
    <row r="54" spans="4:47" ht="15" customHeight="1">
      <c r="D54" s="5"/>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32"/>
    </row>
    <row r="55" spans="4:47" ht="15" customHeight="1"/>
    <row r="65" spans="1:47" ht="20.25" customHeight="1">
      <c r="A65" s="200" t="s">
        <v>0</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row>
    <row r="66" spans="1:47" ht="20.25" customHeight="1">
      <c r="A66" s="200"/>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row>
    <row r="67" spans="1:47" ht="20.25" customHeight="1">
      <c r="A67" s="200" t="s">
        <v>1</v>
      </c>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row>
    <row r="68" spans="1:47" ht="20.25" customHeight="1">
      <c r="A68" s="200"/>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row>
    <row r="69" spans="1:47" ht="20.25" customHeight="1">
      <c r="A69" s="200" t="s">
        <v>3</v>
      </c>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200"/>
      <c r="AU69" s="200"/>
    </row>
    <row r="70" spans="1:47" ht="20.25" customHeight="1">
      <c r="A70" s="200"/>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row>
    <row r="71" spans="1:47" ht="20.25" customHeight="1">
      <c r="A71" s="200" t="s">
        <v>17</v>
      </c>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row>
    <row r="72" spans="1:47" ht="20.25" customHeight="1">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row>
    <row r="73" spans="1:47" ht="20.25" customHeight="1">
      <c r="A73" s="200" t="s">
        <v>15</v>
      </c>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row>
    <row r="74" spans="1:47" ht="20.25" customHeight="1">
      <c r="A74" s="200"/>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row>
    <row r="75" spans="1:47" ht="20.25" customHeight="1">
      <c r="A75" s="200" t="s">
        <v>11</v>
      </c>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row>
    <row r="76" spans="1:47" ht="20.25" customHeight="1">
      <c r="A76" s="200"/>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row>
    <row r="77" spans="1:47" ht="20.25" customHeight="1">
      <c r="A77" s="200" t="s">
        <v>2</v>
      </c>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row>
    <row r="78" spans="1:47" ht="20.25" customHeight="1">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row>
    <row r="79" spans="1:47" ht="20.25" customHeight="1">
      <c r="A79" s="200" t="s">
        <v>23</v>
      </c>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row>
    <row r="80" spans="1:47" ht="20.25" customHeight="1">
      <c r="A80" s="200"/>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row>
    <row r="81" spans="1:47" ht="20.25" customHeight="1">
      <c r="A81" s="200" t="s">
        <v>32</v>
      </c>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row>
    <row r="82" spans="1:47" ht="20.25" customHeight="1">
      <c r="A82" s="200"/>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c r="AR82" s="200"/>
      <c r="AS82" s="200"/>
      <c r="AT82" s="200"/>
      <c r="AU82" s="200"/>
    </row>
    <row r="83" spans="1:47" ht="20.25" customHeight="1">
      <c r="A83" s="200" t="s">
        <v>18</v>
      </c>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200"/>
      <c r="AU83" s="200"/>
    </row>
    <row r="84" spans="1:47" ht="20.25" customHeight="1">
      <c r="A84" s="200"/>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row>
    <row r="85" spans="1:47" ht="20.25" customHeight="1">
      <c r="A85" s="200" t="s">
        <v>35</v>
      </c>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row>
    <row r="86" spans="1:47" ht="20.25" customHeight="1">
      <c r="A86" s="200"/>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row>
    <row r="87" spans="1:47" ht="20.25" customHeight="1">
      <c r="A87" s="200" t="s">
        <v>37</v>
      </c>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row>
    <row r="88" spans="1:47" ht="20.25" customHeight="1">
      <c r="A88" s="200"/>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row>
    <row r="89" spans="1:47" ht="20.25" customHeight="1">
      <c r="A89" s="200" t="s">
        <v>25</v>
      </c>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row>
    <row r="90" spans="1:47" ht="20.25" customHeight="1">
      <c r="A90" s="20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row>
    <row r="91" spans="1:47" ht="20.25" customHeight="1">
      <c r="A91" s="200" t="s">
        <v>39</v>
      </c>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row>
    <row r="92" spans="1:47" ht="20.25" customHeight="1">
      <c r="A92" s="20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row>
    <row r="93" spans="1:47" ht="20.25" customHeight="1">
      <c r="A93" s="200" t="s">
        <v>41</v>
      </c>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row>
    <row r="94" spans="1:47" ht="20.25" customHeight="1">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row>
    <row r="95" spans="1:47" ht="20.25" customHeight="1">
      <c r="A95" s="200" t="s">
        <v>42</v>
      </c>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row>
    <row r="96" spans="1:47" ht="20.25" customHeight="1">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row>
    <row r="97" spans="1:47" ht="20.25" customHeight="1">
      <c r="A97" s="200" t="s">
        <v>46</v>
      </c>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row>
    <row r="98" spans="1:47" ht="20.25" customHeight="1">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row>
    <row r="99" spans="1:47" ht="20.25" customHeight="1">
      <c r="A99" s="200" t="s">
        <v>50</v>
      </c>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row>
    <row r="100" spans="1:47" ht="20.25" customHeight="1">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row>
    <row r="101" spans="1:47" ht="20.25" customHeight="1">
      <c r="A101" s="200" t="s">
        <v>52</v>
      </c>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row>
    <row r="102" spans="1:47" ht="20.25" customHeight="1">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row>
    <row r="103" spans="1:47" ht="20.25" customHeight="1">
      <c r="A103" s="200" t="s">
        <v>55</v>
      </c>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row>
    <row r="104" spans="1:47" ht="20.25" customHeight="1">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row>
    <row r="105" spans="1:47" ht="20.25" customHeight="1">
      <c r="A105" s="200" t="s">
        <v>21</v>
      </c>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c r="AP105" s="200"/>
      <c r="AQ105" s="200"/>
      <c r="AR105" s="200"/>
      <c r="AS105" s="200"/>
      <c r="AT105" s="200"/>
      <c r="AU105" s="200"/>
    </row>
    <row r="106" spans="1:47" ht="20.25" customHeight="1">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200"/>
    </row>
    <row r="107" spans="1:47" ht="20.25" customHeight="1">
      <c r="A107" s="200" t="s">
        <v>58</v>
      </c>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200"/>
    </row>
    <row r="108" spans="1:47" ht="20.25" customHeight="1">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row>
    <row r="109" spans="1:47" ht="20.25" customHeight="1">
      <c r="A109" s="200" t="s">
        <v>53</v>
      </c>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row>
    <row r="110" spans="1:47" ht="20.25" customHeight="1">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row>
    <row r="111" spans="1:47" ht="20.25" customHeight="1">
      <c r="A111" s="200" t="s">
        <v>65</v>
      </c>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row>
    <row r="112" spans="1:47" ht="20.25" customHeight="1">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row>
    <row r="113" spans="1:47" ht="20.25" customHeight="1">
      <c r="A113" s="200" t="s">
        <v>68</v>
      </c>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row>
    <row r="114" spans="1:47" ht="20.25" customHeight="1">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row>
    <row r="115" spans="1:47" ht="20.25" customHeight="1">
      <c r="A115" s="200" t="s">
        <v>71</v>
      </c>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200"/>
      <c r="AP115" s="200"/>
      <c r="AQ115" s="200"/>
      <c r="AR115" s="200"/>
      <c r="AS115" s="200"/>
      <c r="AT115" s="200"/>
      <c r="AU115" s="200"/>
    </row>
    <row r="116" spans="1:47" ht="20.25" customHeight="1">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200"/>
    </row>
    <row r="117" spans="1:47" ht="20.25" customHeight="1">
      <c r="A117" s="200" t="s">
        <v>26</v>
      </c>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row>
    <row r="118" spans="1:47" ht="20.25" customHeight="1">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row>
    <row r="119" spans="1:47" ht="20.25" customHeight="1">
      <c r="A119" s="200" t="s">
        <v>73</v>
      </c>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row>
    <row r="120" spans="1:47" ht="20.25" customHeight="1">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row>
    <row r="121" spans="1:47" ht="20.25" customHeight="1">
      <c r="A121" s="200" t="s">
        <v>44</v>
      </c>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row>
    <row r="122" spans="1:47" ht="20.25" customHeight="1">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row>
    <row r="123" spans="1:47" ht="20.25" customHeight="1">
      <c r="A123" s="200" t="s">
        <v>75</v>
      </c>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row>
    <row r="124" spans="1:47" ht="20.25" customHeight="1">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row>
    <row r="125" spans="1:47" ht="20.25" customHeight="1">
      <c r="A125" s="200" t="s">
        <v>22</v>
      </c>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row>
    <row r="126" spans="1:47" ht="20.25" customHeight="1">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row>
    <row r="127" spans="1:47" ht="20.25" customHeight="1">
      <c r="A127" s="200" t="s">
        <v>79</v>
      </c>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row>
    <row r="128" spans="1:47" ht="20.25" customHeight="1">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row>
    <row r="129" spans="1:47" ht="20.25" customHeight="1">
      <c r="A129" s="200" t="s">
        <v>80</v>
      </c>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row>
    <row r="130" spans="1:47" ht="20.25" customHeight="1">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row>
    <row r="131" spans="1:47" ht="20.25" customHeight="1">
      <c r="A131" s="200" t="s">
        <v>82</v>
      </c>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row>
    <row r="132" spans="1:47" ht="20.25" customHeight="1">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row>
    <row r="133" spans="1:47" ht="20.25" customHeight="1">
      <c r="A133" s="200" t="s">
        <v>31</v>
      </c>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row>
    <row r="134" spans="1:47" ht="20.25" customHeight="1">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row>
    <row r="135" spans="1:47" ht="20.25" customHeight="1">
      <c r="A135" s="200" t="s">
        <v>4</v>
      </c>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row>
    <row r="136" spans="1:47" ht="20.25" customHeight="1">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row>
    <row r="137" spans="1:47" ht="20.25" customHeight="1">
      <c r="A137" s="200" t="s">
        <v>83</v>
      </c>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row>
    <row r="138" spans="1:47" ht="20.25" customHeight="1">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row>
    <row r="139" spans="1:47" ht="20.25" customHeight="1">
      <c r="A139" s="200" t="s">
        <v>61</v>
      </c>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row>
    <row r="140" spans="1:47" ht="20.25" customHeight="1">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row>
    <row r="141" spans="1:47" ht="20.25" customHeight="1">
      <c r="A141" s="200" t="s">
        <v>36</v>
      </c>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row>
    <row r="142" spans="1:47" ht="20.25" customHeight="1">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row>
    <row r="143" spans="1:47" ht="20.25" customHeight="1">
      <c r="A143" s="200" t="s">
        <v>47</v>
      </c>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row>
    <row r="144" spans="1:47" ht="20.25" customHeight="1">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row>
    <row r="145" spans="1:47" ht="20.25" customHeight="1">
      <c r="A145" s="200" t="s">
        <v>66</v>
      </c>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row>
    <row r="146" spans="1:47" ht="20.25" customHeight="1">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row>
    <row r="147" spans="1:47" ht="20.25" customHeight="1">
      <c r="A147" s="200" t="s">
        <v>85</v>
      </c>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row>
    <row r="148" spans="1:47" ht="20.25" customHeight="1">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row>
    <row r="149" spans="1:47" ht="20.25" customHeight="1">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row>
    <row r="150" spans="1:47" ht="20.25" customHeight="1">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row>
    <row r="151" spans="1:47" ht="20.25" customHeight="1">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row>
    <row r="152" spans="1:47" ht="20.25" customHeight="1">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row>
    <row r="153" spans="1:47" ht="20.25" customHeight="1">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row>
    <row r="154" spans="1:47" ht="20.25" customHeight="1">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row>
    <row r="155" spans="1:47" ht="20.25" customHeight="1">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row>
    <row r="156" spans="1:47" ht="20.25" customHeight="1">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row>
    <row r="157" spans="1:47" ht="20.25" customHeight="1">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row>
    <row r="158" spans="1:47" ht="20.25" customHeight="1">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row>
    <row r="159" spans="1:47" ht="20.25" customHeight="1">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row>
    <row r="160" spans="1:47" ht="20.25" customHeight="1">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row>
    <row r="161" spans="1:47" ht="20.25" customHeight="1">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row>
    <row r="162" spans="1:47" ht="20.25" customHeight="1">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c r="AO162" s="200"/>
      <c r="AP162" s="200"/>
      <c r="AQ162" s="200"/>
      <c r="AR162" s="200"/>
      <c r="AS162" s="200"/>
      <c r="AT162" s="200"/>
      <c r="AU162" s="200"/>
    </row>
    <row r="163" spans="1:47" ht="20.25" customHeight="1">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c r="AO163" s="200"/>
      <c r="AP163" s="200"/>
      <c r="AQ163" s="200"/>
      <c r="AR163" s="200"/>
      <c r="AS163" s="200"/>
      <c r="AT163" s="200"/>
      <c r="AU163" s="200"/>
    </row>
    <row r="164" spans="1:47" ht="20.25" customHeight="1">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row>
    <row r="165" spans="1:47" ht="20.25" customHeight="1">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c r="AO165" s="200"/>
      <c r="AP165" s="200"/>
      <c r="AQ165" s="200"/>
      <c r="AR165" s="200"/>
      <c r="AS165" s="200"/>
      <c r="AT165" s="200"/>
      <c r="AU165" s="200"/>
    </row>
    <row r="166" spans="1:47" ht="20.25" customHeight="1">
      <c r="A166" s="20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row>
    <row r="167" spans="1:47" ht="20.25" customHeight="1">
      <c r="A167" s="20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c r="AO167" s="200"/>
      <c r="AP167" s="200"/>
      <c r="AQ167" s="200"/>
      <c r="AR167" s="200"/>
      <c r="AS167" s="200"/>
      <c r="AT167" s="200"/>
      <c r="AU167" s="200"/>
    </row>
    <row r="168" spans="1:47" ht="20.25" customHeight="1">
      <c r="A168" s="20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c r="AO168" s="200"/>
      <c r="AP168" s="200"/>
      <c r="AQ168" s="200"/>
      <c r="AR168" s="200"/>
      <c r="AS168" s="200"/>
      <c r="AT168" s="200"/>
      <c r="AU168" s="200"/>
    </row>
    <row r="169" spans="1:47" ht="20.25" customHeight="1">
      <c r="A169" s="20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c r="AO169" s="200"/>
      <c r="AP169" s="200"/>
      <c r="AQ169" s="200"/>
      <c r="AR169" s="200"/>
      <c r="AS169" s="200"/>
      <c r="AT169" s="200"/>
      <c r="AU169" s="200"/>
    </row>
    <row r="170" spans="1:47" ht="20.25" customHeight="1">
      <c r="A170" s="20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row>
    <row r="171" spans="1:47" ht="20.25" customHeight="1">
      <c r="A171" s="20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0"/>
      <c r="AN171" s="200"/>
      <c r="AO171" s="200"/>
      <c r="AP171" s="200"/>
      <c r="AQ171" s="200"/>
      <c r="AR171" s="200"/>
      <c r="AS171" s="200"/>
      <c r="AT171" s="200"/>
      <c r="AU171" s="200"/>
    </row>
    <row r="172" spans="1:47" ht="20.25" customHeight="1">
      <c r="A172" s="20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c r="AO172" s="200"/>
      <c r="AP172" s="200"/>
      <c r="AQ172" s="200"/>
      <c r="AR172" s="200"/>
      <c r="AS172" s="200"/>
      <c r="AT172" s="200"/>
      <c r="AU172" s="200"/>
    </row>
    <row r="173" spans="1:47" ht="20.25" customHeight="1">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c r="AO173" s="200"/>
      <c r="AP173" s="200"/>
      <c r="AQ173" s="200"/>
      <c r="AR173" s="200"/>
      <c r="AS173" s="200"/>
      <c r="AT173" s="200"/>
      <c r="AU173" s="200"/>
    </row>
    <row r="174" spans="1:47" ht="20.25" customHeight="1">
      <c r="A174" s="20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200"/>
    </row>
    <row r="175" spans="1:47" ht="20.25" customHeight="1">
      <c r="A175" s="20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c r="AO175" s="200"/>
      <c r="AP175" s="200"/>
      <c r="AQ175" s="200"/>
      <c r="AR175" s="200"/>
      <c r="AS175" s="200"/>
      <c r="AT175" s="200"/>
      <c r="AU175" s="200"/>
    </row>
    <row r="176" spans="1:47" ht="20.25" customHeight="1">
      <c r="A176" s="20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0"/>
      <c r="AP176" s="200"/>
      <c r="AQ176" s="200"/>
      <c r="AR176" s="200"/>
      <c r="AS176" s="200"/>
      <c r="AT176" s="200"/>
      <c r="AU176" s="200"/>
    </row>
  </sheetData>
  <mergeCells count="88">
    <mergeCell ref="A171:AU172"/>
    <mergeCell ref="A173:AU174"/>
    <mergeCell ref="A175:AU176"/>
    <mergeCell ref="E4:F21"/>
    <mergeCell ref="P4:W11"/>
    <mergeCell ref="P12:W21"/>
    <mergeCell ref="E22:F31"/>
    <mergeCell ref="G9:O21"/>
    <mergeCell ref="A161:AU162"/>
    <mergeCell ref="A163:AU164"/>
    <mergeCell ref="A165:AU166"/>
    <mergeCell ref="A167:AU168"/>
    <mergeCell ref="A169:AU170"/>
    <mergeCell ref="A151:AU152"/>
    <mergeCell ref="A153:AU154"/>
    <mergeCell ref="A155:AU156"/>
    <mergeCell ref="A157:AU158"/>
    <mergeCell ref="A159:AU160"/>
    <mergeCell ref="A141:AU142"/>
    <mergeCell ref="A143:AU144"/>
    <mergeCell ref="A145:AU146"/>
    <mergeCell ref="A147:AU148"/>
    <mergeCell ref="A149:AU150"/>
    <mergeCell ref="A131:AU132"/>
    <mergeCell ref="A133:AU134"/>
    <mergeCell ref="A135:AU136"/>
    <mergeCell ref="A137:AU138"/>
    <mergeCell ref="A139:AU140"/>
    <mergeCell ref="A121:AU122"/>
    <mergeCell ref="A123:AU124"/>
    <mergeCell ref="A125:AU126"/>
    <mergeCell ref="A127:AU128"/>
    <mergeCell ref="A129:AU130"/>
    <mergeCell ref="A111:AU112"/>
    <mergeCell ref="A113:AU114"/>
    <mergeCell ref="A115:AU116"/>
    <mergeCell ref="A117:AU118"/>
    <mergeCell ref="A119:AU120"/>
    <mergeCell ref="A101:AU102"/>
    <mergeCell ref="A103:AU104"/>
    <mergeCell ref="A105:AU106"/>
    <mergeCell ref="A107:AU108"/>
    <mergeCell ref="A109:AU110"/>
    <mergeCell ref="A91:AU92"/>
    <mergeCell ref="A93:AU94"/>
    <mergeCell ref="A95:AU96"/>
    <mergeCell ref="A97:AU98"/>
    <mergeCell ref="A99:AU100"/>
    <mergeCell ref="A81:AU82"/>
    <mergeCell ref="A83:AU84"/>
    <mergeCell ref="A85:AU86"/>
    <mergeCell ref="A87:AU88"/>
    <mergeCell ref="A89:AU90"/>
    <mergeCell ref="A71:AU72"/>
    <mergeCell ref="A73:AU74"/>
    <mergeCell ref="A75:AU76"/>
    <mergeCell ref="A77:AU78"/>
    <mergeCell ref="A79:AU80"/>
    <mergeCell ref="AN50:AT53"/>
    <mergeCell ref="H52:AI53"/>
    <mergeCell ref="A65:AU66"/>
    <mergeCell ref="A67:AU68"/>
    <mergeCell ref="A69:AU70"/>
    <mergeCell ref="N45:S46"/>
    <mergeCell ref="X45:AF46"/>
    <mergeCell ref="AL45:AT46"/>
    <mergeCell ref="I47:K49"/>
    <mergeCell ref="N47:S49"/>
    <mergeCell ref="X47:AF49"/>
    <mergeCell ref="AL47:AT49"/>
    <mergeCell ref="AL39:AT40"/>
    <mergeCell ref="F41:G43"/>
    <mergeCell ref="N41:S42"/>
    <mergeCell ref="X41:AF42"/>
    <mergeCell ref="AL41:AT42"/>
    <mergeCell ref="N43:S44"/>
    <mergeCell ref="X43:AF44"/>
    <mergeCell ref="AL43:AT44"/>
    <mergeCell ref="G30:W31"/>
    <mergeCell ref="E32:F33"/>
    <mergeCell ref="G32:W33"/>
    <mergeCell ref="N39:S40"/>
    <mergeCell ref="X39:AF40"/>
    <mergeCell ref="G4:O8"/>
    <mergeCell ref="G22:W23"/>
    <mergeCell ref="G24:W25"/>
    <mergeCell ref="G26:W27"/>
    <mergeCell ref="G28:W29"/>
  </mergeCells>
  <phoneticPr fontId="2"/>
  <printOptions horizontalCentered="1"/>
  <pageMargins left="0.70866141732283472" right="0.70866141732283472" top="0.74803149606299213" bottom="0.35433070866141736" header="0.31496062992125984" footer="0.31496062992125984"/>
  <pageSetup paperSize="9" scale="91" orientation="landscape" r:id="rId1"/>
  <rowBreaks count="5" manualBreakCount="5">
    <brk id="34" max="16383" man="1"/>
    <brk id="63" max="46" man="1"/>
    <brk id="92" max="46" man="1"/>
    <brk id="120" max="46" man="1"/>
    <brk id="148" max="4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62B-37C0-4974-9BEA-C2427DF2C113}">
  <sheetPr>
    <pageSetUpPr fitToPage="1"/>
  </sheetPr>
  <dimension ref="A1:AA72"/>
  <sheetViews>
    <sheetView topLeftCell="Q41" zoomScaleNormal="100" zoomScaleSheetLayoutView="100" workbookViewId="0">
      <selection activeCell="C1" sqref="C1"/>
    </sheetView>
  </sheetViews>
  <sheetFormatPr defaultColWidth="9" defaultRowHeight="13.5"/>
  <cols>
    <col min="1" max="2" width="9" style="55" hidden="1" customWidth="1"/>
    <col min="3" max="3" width="0.625" style="55" customWidth="1"/>
    <col min="4" max="14" width="2.125" style="55" customWidth="1"/>
    <col min="15" max="15" width="6" style="55" customWidth="1"/>
    <col min="16" max="16" width="22.375" style="55" customWidth="1"/>
    <col min="17" max="17" width="3.375" style="55" customWidth="1"/>
    <col min="18" max="19" width="2.125" style="55" customWidth="1"/>
    <col min="20" max="24" width="3.875" style="55" customWidth="1"/>
    <col min="25" max="25" width="3.125" style="55" customWidth="1"/>
    <col min="26" max="26" width="24.125" style="55" customWidth="1"/>
    <col min="27" max="27" width="3.125" style="55" customWidth="1"/>
    <col min="28" max="28" width="0.625" style="55" customWidth="1"/>
    <col min="29" max="16384" width="9" style="55"/>
  </cols>
  <sheetData>
    <row r="1" spans="1:27" ht="12.75" customHeight="1">
      <c r="D1" s="55" t="s">
        <v>171</v>
      </c>
    </row>
    <row r="2" spans="1:27" ht="12.75" customHeight="1">
      <c r="D2" s="55" t="s">
        <v>437</v>
      </c>
    </row>
    <row r="3" spans="1:27" ht="12.75" customHeight="1">
      <c r="D3" s="55" t="s">
        <v>225</v>
      </c>
    </row>
    <row r="4" spans="1:27" ht="12.75" customHeight="1">
      <c r="D4" s="55" t="s">
        <v>435</v>
      </c>
    </row>
    <row r="5" spans="1:27" ht="12.75" customHeight="1">
      <c r="D5" s="55" t="s">
        <v>210</v>
      </c>
    </row>
    <row r="6" spans="1:27" ht="12.75" customHeight="1">
      <c r="D6" s="55" t="s">
        <v>227</v>
      </c>
    </row>
    <row r="7" spans="1:27" ht="12.75" customHeight="1">
      <c r="D7" s="55" t="s">
        <v>77</v>
      </c>
    </row>
    <row r="8" spans="1:27" ht="13.5" customHeight="1"/>
    <row r="9" spans="1:27" ht="23.25" customHeight="1">
      <c r="D9" s="219" t="s">
        <v>338</v>
      </c>
      <c r="E9" s="219"/>
      <c r="F9" s="219"/>
      <c r="G9" s="219"/>
      <c r="H9" s="219"/>
      <c r="I9" s="219"/>
      <c r="J9" s="219"/>
      <c r="K9" s="219"/>
      <c r="L9" s="219"/>
      <c r="M9" s="219"/>
      <c r="N9" s="219"/>
      <c r="O9" s="219"/>
      <c r="P9" s="219"/>
      <c r="Q9" s="219"/>
      <c r="R9" s="219"/>
      <c r="S9" s="219"/>
      <c r="T9" s="219"/>
      <c r="U9" s="219"/>
      <c r="V9" s="219"/>
      <c r="W9" s="219"/>
      <c r="X9" s="219"/>
      <c r="Y9" s="219"/>
      <c r="Z9" s="219"/>
      <c r="AA9" s="219"/>
    </row>
    <row r="10" spans="1:27" ht="21" customHeight="1">
      <c r="D10" s="220" t="s">
        <v>438</v>
      </c>
      <c r="E10" s="220"/>
      <c r="F10" s="220"/>
      <c r="G10" s="220"/>
      <c r="H10" s="220"/>
      <c r="I10" s="220"/>
      <c r="J10" s="220"/>
      <c r="K10" s="220"/>
      <c r="L10" s="220"/>
      <c r="M10" s="220"/>
      <c r="N10" s="220"/>
      <c r="O10" s="220"/>
      <c r="P10" s="220"/>
      <c r="Q10" s="220"/>
      <c r="R10" s="220"/>
      <c r="S10" s="220"/>
      <c r="T10" s="220"/>
      <c r="U10" s="220"/>
      <c r="V10" s="220"/>
      <c r="W10" s="220"/>
      <c r="X10" s="220"/>
      <c r="Y10" s="220"/>
      <c r="Z10" s="220"/>
      <c r="AA10" s="220"/>
    </row>
    <row r="11" spans="1:27" ht="16.5" customHeight="1" thickBot="1">
      <c r="AA11" s="56" t="s">
        <v>285</v>
      </c>
    </row>
    <row r="12" spans="1:27" ht="14.25" customHeight="1" thickBot="1">
      <c r="D12" s="216" t="s">
        <v>439</v>
      </c>
      <c r="E12" s="217"/>
      <c r="F12" s="217"/>
      <c r="G12" s="217"/>
      <c r="H12" s="217"/>
      <c r="I12" s="217"/>
      <c r="J12" s="217"/>
      <c r="K12" s="217"/>
      <c r="L12" s="217"/>
      <c r="M12" s="217"/>
      <c r="N12" s="217"/>
      <c r="O12" s="217"/>
      <c r="P12" s="221" t="s">
        <v>440</v>
      </c>
      <c r="Q12" s="222"/>
      <c r="R12" s="216" t="s">
        <v>439</v>
      </c>
      <c r="S12" s="217"/>
      <c r="T12" s="217"/>
      <c r="U12" s="217"/>
      <c r="V12" s="217"/>
      <c r="W12" s="217"/>
      <c r="X12" s="217"/>
      <c r="Y12" s="218"/>
      <c r="Z12" s="217" t="s">
        <v>440</v>
      </c>
      <c r="AA12" s="222"/>
    </row>
    <row r="13" spans="1:27" ht="14.85" customHeight="1">
      <c r="A13" s="57" t="s">
        <v>134</v>
      </c>
      <c r="B13" s="57" t="s">
        <v>134</v>
      </c>
      <c r="D13" s="58" t="s">
        <v>229</v>
      </c>
      <c r="P13" s="59"/>
      <c r="Q13" s="60"/>
      <c r="R13" s="58" t="s">
        <v>275</v>
      </c>
      <c r="Y13" s="61"/>
      <c r="Z13" s="59"/>
      <c r="AA13" s="60"/>
    </row>
    <row r="14" spans="1:27" ht="14.85" customHeight="1">
      <c r="A14" s="57" t="s">
        <v>116</v>
      </c>
      <c r="B14" s="57" t="s">
        <v>187</v>
      </c>
      <c r="D14" s="58"/>
      <c r="E14" s="55" t="s">
        <v>230</v>
      </c>
      <c r="P14" s="62">
        <v>24923369</v>
      </c>
      <c r="Q14" s="60" t="s">
        <v>134</v>
      </c>
      <c r="R14" s="58"/>
      <c r="S14" s="55" t="s">
        <v>265</v>
      </c>
      <c r="Y14" s="61"/>
      <c r="Z14" s="62">
        <v>1597980</v>
      </c>
      <c r="AA14" s="60" t="s">
        <v>134</v>
      </c>
    </row>
    <row r="15" spans="1:27" ht="14.85" customHeight="1">
      <c r="A15" s="57" t="s">
        <v>126</v>
      </c>
      <c r="B15" s="57" t="s">
        <v>184</v>
      </c>
      <c r="D15" s="58"/>
      <c r="F15" s="55" t="s">
        <v>48</v>
      </c>
      <c r="P15" s="62">
        <v>21615896</v>
      </c>
      <c r="Q15" s="60" t="s">
        <v>134</v>
      </c>
      <c r="R15" s="58"/>
      <c r="T15" s="55" t="s">
        <v>108</v>
      </c>
      <c r="Y15" s="61"/>
      <c r="Z15" s="62">
        <v>2108050</v>
      </c>
      <c r="AA15" s="60" t="s">
        <v>134</v>
      </c>
    </row>
    <row r="16" spans="1:27" ht="14.85" customHeight="1">
      <c r="A16" s="57" t="s">
        <v>63</v>
      </c>
      <c r="B16" s="57" t="s">
        <v>202</v>
      </c>
      <c r="D16" s="58"/>
      <c r="G16" s="55" t="s">
        <v>133</v>
      </c>
      <c r="P16" s="62">
        <v>8615370</v>
      </c>
      <c r="Q16" s="60" t="s">
        <v>274</v>
      </c>
      <c r="R16" s="58"/>
      <c r="T16" s="55" t="s">
        <v>279</v>
      </c>
      <c r="Y16" s="61"/>
      <c r="Z16" s="62" t="s">
        <v>272</v>
      </c>
      <c r="AA16" s="60" t="s">
        <v>134</v>
      </c>
    </row>
    <row r="17" spans="1:27" ht="14.85" customHeight="1">
      <c r="A17" s="57" t="s">
        <v>135</v>
      </c>
      <c r="B17" s="57" t="s">
        <v>89</v>
      </c>
      <c r="D17" s="58"/>
      <c r="H17" s="55" t="s">
        <v>257</v>
      </c>
      <c r="P17" s="62">
        <v>2662424</v>
      </c>
      <c r="Q17" s="60" t="s">
        <v>134</v>
      </c>
      <c r="R17" s="58"/>
      <c r="T17" s="55" t="s">
        <v>72</v>
      </c>
      <c r="Y17" s="61"/>
      <c r="Z17" s="62">
        <v>-510070</v>
      </c>
      <c r="AA17" s="60" t="s">
        <v>134</v>
      </c>
    </row>
    <row r="18" spans="1:27" ht="14.85" customHeight="1">
      <c r="A18" s="57" t="s">
        <v>20</v>
      </c>
      <c r="B18" s="57" t="s">
        <v>203</v>
      </c>
      <c r="D18" s="58"/>
      <c r="H18" s="55" t="s">
        <v>166</v>
      </c>
      <c r="P18" s="62">
        <v>621742</v>
      </c>
      <c r="Q18" s="60" t="s">
        <v>134</v>
      </c>
      <c r="R18" s="58"/>
      <c r="T18" s="55" t="s">
        <v>271</v>
      </c>
      <c r="Y18" s="61"/>
      <c r="Z18" s="62" t="s">
        <v>272</v>
      </c>
      <c r="AA18" s="60" t="s">
        <v>134</v>
      </c>
    </row>
    <row r="19" spans="1:27" ht="14.85" customHeight="1">
      <c r="A19" s="57" t="s">
        <v>136</v>
      </c>
      <c r="B19" s="57" t="s">
        <v>205</v>
      </c>
      <c r="D19" s="58"/>
      <c r="H19" s="55" t="s">
        <v>258</v>
      </c>
      <c r="P19" s="62">
        <v>9133249</v>
      </c>
      <c r="Q19" s="60" t="s">
        <v>134</v>
      </c>
      <c r="R19" s="58"/>
      <c r="T19" s="55" t="s">
        <v>244</v>
      </c>
      <c r="Y19" s="61"/>
      <c r="Z19" s="62" t="s">
        <v>272</v>
      </c>
      <c r="AA19" s="60" t="s">
        <v>134</v>
      </c>
    </row>
    <row r="20" spans="1:27" ht="14.85" customHeight="1">
      <c r="A20" s="57" t="s">
        <v>138</v>
      </c>
      <c r="B20" s="57" t="s">
        <v>206</v>
      </c>
      <c r="D20" s="58"/>
      <c r="H20" s="55" t="s">
        <v>259</v>
      </c>
      <c r="P20" s="62">
        <v>-5107761</v>
      </c>
      <c r="Q20" s="60" t="s">
        <v>134</v>
      </c>
      <c r="R20" s="58"/>
      <c r="S20" s="55" t="s">
        <v>198</v>
      </c>
      <c r="Y20" s="61"/>
      <c r="Z20" s="62">
        <v>312740</v>
      </c>
      <c r="AA20" s="60" t="s">
        <v>134</v>
      </c>
    </row>
    <row r="21" spans="1:27" ht="14.85" customHeight="1">
      <c r="A21" s="57" t="s">
        <v>49</v>
      </c>
      <c r="B21" s="57" t="s">
        <v>207</v>
      </c>
      <c r="D21" s="58"/>
      <c r="H21" s="55" t="s">
        <v>260</v>
      </c>
      <c r="P21" s="62">
        <v>3203327</v>
      </c>
      <c r="Q21" s="60" t="s">
        <v>134</v>
      </c>
      <c r="R21" s="58"/>
      <c r="T21" s="55" t="s">
        <v>67</v>
      </c>
      <c r="Y21" s="61"/>
      <c r="Z21" s="62" t="s">
        <v>272</v>
      </c>
      <c r="AA21" s="60" t="s">
        <v>134</v>
      </c>
    </row>
    <row r="22" spans="1:27" ht="14.85" customHeight="1">
      <c r="A22" s="57" t="s">
        <v>139</v>
      </c>
      <c r="B22" s="57" t="s">
        <v>209</v>
      </c>
      <c r="D22" s="58"/>
      <c r="H22" s="55" t="s">
        <v>261</v>
      </c>
      <c r="P22" s="62">
        <v>-1910685</v>
      </c>
      <c r="Q22" s="60" t="s">
        <v>134</v>
      </c>
      <c r="R22" s="58"/>
      <c r="T22" s="55" t="s">
        <v>281</v>
      </c>
      <c r="Y22" s="61"/>
      <c r="Z22" s="62" t="s">
        <v>272</v>
      </c>
      <c r="AA22" s="60" t="s">
        <v>134</v>
      </c>
    </row>
    <row r="23" spans="1:27" ht="14.85" customHeight="1">
      <c r="A23" s="57" t="s">
        <v>141</v>
      </c>
      <c r="B23" s="57" t="s">
        <v>212</v>
      </c>
      <c r="D23" s="58"/>
      <c r="H23" s="55" t="s">
        <v>54</v>
      </c>
      <c r="P23" s="62" t="s">
        <v>272</v>
      </c>
      <c r="Q23" s="60" t="s">
        <v>134</v>
      </c>
      <c r="R23" s="58"/>
      <c r="T23" s="55" t="s">
        <v>282</v>
      </c>
      <c r="Y23" s="61"/>
      <c r="Z23" s="62" t="s">
        <v>272</v>
      </c>
      <c r="AA23" s="60" t="s">
        <v>134</v>
      </c>
    </row>
    <row r="24" spans="1:27" ht="14.85" customHeight="1">
      <c r="A24" s="57" t="s">
        <v>143</v>
      </c>
      <c r="B24" s="57" t="s">
        <v>215</v>
      </c>
      <c r="D24" s="58"/>
      <c r="H24" s="55" t="s">
        <v>262</v>
      </c>
      <c r="P24" s="62" t="s">
        <v>272</v>
      </c>
      <c r="Q24" s="60" t="s">
        <v>134</v>
      </c>
      <c r="R24" s="58"/>
      <c r="T24" s="55" t="s">
        <v>283</v>
      </c>
      <c r="Y24" s="61"/>
      <c r="Z24" s="62" t="s">
        <v>272</v>
      </c>
      <c r="AA24" s="60" t="s">
        <v>134</v>
      </c>
    </row>
    <row r="25" spans="1:27" ht="14.85" customHeight="1">
      <c r="A25" s="57" t="s">
        <v>146</v>
      </c>
      <c r="B25" s="57" t="s">
        <v>216</v>
      </c>
      <c r="D25" s="58"/>
      <c r="H25" s="55" t="s">
        <v>40</v>
      </c>
      <c r="P25" s="62" t="s">
        <v>272</v>
      </c>
      <c r="Q25" s="60" t="s">
        <v>134</v>
      </c>
      <c r="R25" s="58"/>
      <c r="T25" s="55" t="s">
        <v>284</v>
      </c>
      <c r="Y25" s="61"/>
      <c r="Z25" s="62" t="s">
        <v>272</v>
      </c>
      <c r="AA25" s="60" t="s">
        <v>134</v>
      </c>
    </row>
    <row r="26" spans="1:27" ht="14.85" customHeight="1">
      <c r="A26" s="57" t="s">
        <v>150</v>
      </c>
      <c r="B26" s="57" t="s">
        <v>217</v>
      </c>
      <c r="D26" s="58"/>
      <c r="H26" s="55" t="s">
        <v>263</v>
      </c>
      <c r="P26" s="62" t="s">
        <v>272</v>
      </c>
      <c r="Q26" s="60" t="s">
        <v>134</v>
      </c>
      <c r="R26" s="58"/>
      <c r="T26" s="55" t="s">
        <v>127</v>
      </c>
      <c r="Y26" s="61"/>
      <c r="Z26" s="62">
        <v>301131</v>
      </c>
      <c r="AA26" s="60" t="s">
        <v>134</v>
      </c>
    </row>
    <row r="27" spans="1:27" ht="14.85" customHeight="1">
      <c r="A27" s="57" t="s">
        <v>151</v>
      </c>
      <c r="B27" s="57" t="s">
        <v>218</v>
      </c>
      <c r="D27" s="58"/>
      <c r="H27" s="55" t="s">
        <v>86</v>
      </c>
      <c r="P27" s="62" t="s">
        <v>272</v>
      </c>
      <c r="Q27" s="60" t="s">
        <v>134</v>
      </c>
      <c r="R27" s="58"/>
      <c r="T27" s="55" t="s">
        <v>142</v>
      </c>
      <c r="Y27" s="61"/>
      <c r="Z27" s="62">
        <v>11609</v>
      </c>
      <c r="AA27" s="60" t="s">
        <v>134</v>
      </c>
    </row>
    <row r="28" spans="1:27" ht="14.85" customHeight="1">
      <c r="A28" s="57" t="s">
        <v>154</v>
      </c>
      <c r="B28" s="57" t="s">
        <v>219</v>
      </c>
      <c r="D28" s="58"/>
      <c r="H28" s="55" t="s">
        <v>94</v>
      </c>
      <c r="P28" s="62" t="s">
        <v>272</v>
      </c>
      <c r="Q28" s="60" t="s">
        <v>134</v>
      </c>
      <c r="R28" s="58"/>
      <c r="T28" s="55" t="s">
        <v>244</v>
      </c>
      <c r="Y28" s="61"/>
      <c r="Z28" s="62" t="s">
        <v>272</v>
      </c>
      <c r="AA28" s="60" t="s">
        <v>134</v>
      </c>
    </row>
    <row r="29" spans="1:27" ht="14.85" customHeight="1">
      <c r="A29" s="57" t="s">
        <v>155</v>
      </c>
      <c r="B29" s="57" t="s">
        <v>220</v>
      </c>
      <c r="D29" s="58"/>
      <c r="H29" s="55" t="s">
        <v>244</v>
      </c>
      <c r="P29" s="62" t="s">
        <v>272</v>
      </c>
      <c r="Q29" s="60" t="s">
        <v>134</v>
      </c>
      <c r="R29" s="215" t="s">
        <v>277</v>
      </c>
      <c r="S29" s="215"/>
      <c r="T29" s="215"/>
      <c r="U29" s="215"/>
      <c r="V29" s="215"/>
      <c r="W29" s="215"/>
      <c r="X29" s="215"/>
      <c r="Y29" s="215"/>
      <c r="Z29" s="63">
        <v>1910720</v>
      </c>
      <c r="AA29" s="64" t="s">
        <v>134</v>
      </c>
    </row>
    <row r="30" spans="1:27" ht="14.85" customHeight="1">
      <c r="A30" s="57" t="s">
        <v>156</v>
      </c>
      <c r="B30" s="57" t="s">
        <v>134</v>
      </c>
      <c r="D30" s="58"/>
      <c r="H30" s="55" t="s">
        <v>264</v>
      </c>
      <c r="P30" s="62" t="s">
        <v>272</v>
      </c>
      <c r="Q30" s="60" t="s">
        <v>134</v>
      </c>
      <c r="R30" s="58" t="s">
        <v>45</v>
      </c>
      <c r="Y30" s="61"/>
      <c r="Z30" s="62"/>
      <c r="AA30" s="60"/>
    </row>
    <row r="31" spans="1:27" ht="14.85" customHeight="1">
      <c r="A31" s="57" t="s">
        <v>159</v>
      </c>
      <c r="B31" s="57" t="s">
        <v>8</v>
      </c>
      <c r="D31" s="58"/>
      <c r="H31" s="55" t="s">
        <v>266</v>
      </c>
      <c r="P31" s="62">
        <v>13075</v>
      </c>
      <c r="Q31" s="60" t="s">
        <v>134</v>
      </c>
      <c r="R31" s="58"/>
      <c r="S31" s="55" t="s">
        <v>278</v>
      </c>
      <c r="Y31" s="61"/>
      <c r="Z31" s="62">
        <v>26125806</v>
      </c>
      <c r="AA31" s="60" t="s">
        <v>134</v>
      </c>
    </row>
    <row r="32" spans="1:27" ht="14.85" customHeight="1">
      <c r="A32" s="57" t="s">
        <v>157</v>
      </c>
      <c r="B32" s="57" t="s">
        <v>124</v>
      </c>
      <c r="D32" s="58"/>
      <c r="G32" s="55" t="s">
        <v>246</v>
      </c>
      <c r="P32" s="62">
        <v>12876161</v>
      </c>
      <c r="Q32" s="60" t="s">
        <v>134</v>
      </c>
      <c r="R32" s="58"/>
      <c r="S32" s="55" t="s">
        <v>100</v>
      </c>
      <c r="Y32" s="61"/>
      <c r="Z32" s="62">
        <v>-1705711</v>
      </c>
      <c r="AA32" s="60" t="s">
        <v>134</v>
      </c>
    </row>
    <row r="33" spans="1:27" ht="14.85" customHeight="1">
      <c r="A33" s="57" t="s">
        <v>99</v>
      </c>
      <c r="B33" s="57"/>
      <c r="D33" s="58"/>
      <c r="H33" s="55" t="s">
        <v>257</v>
      </c>
      <c r="P33" s="62">
        <v>3710</v>
      </c>
      <c r="Q33" s="60" t="s">
        <v>134</v>
      </c>
      <c r="R33" s="58"/>
      <c r="Y33" s="61"/>
      <c r="Z33" s="62"/>
      <c r="AA33" s="60"/>
    </row>
    <row r="34" spans="1:27" ht="14.85" customHeight="1">
      <c r="A34" s="57" t="s">
        <v>19</v>
      </c>
      <c r="B34" s="57"/>
      <c r="D34" s="58"/>
      <c r="H34" s="55" t="s">
        <v>258</v>
      </c>
      <c r="P34" s="62">
        <v>2184</v>
      </c>
      <c r="Q34" s="60" t="s">
        <v>134</v>
      </c>
      <c r="R34" s="58"/>
      <c r="Y34" s="61"/>
      <c r="Z34" s="62"/>
      <c r="AA34" s="60"/>
    </row>
    <row r="35" spans="1:27" ht="14.85" customHeight="1">
      <c r="A35" s="57" t="s">
        <v>162</v>
      </c>
      <c r="B35" s="57"/>
      <c r="D35" s="58"/>
      <c r="H35" s="55" t="s">
        <v>259</v>
      </c>
      <c r="P35" s="62">
        <v>-782</v>
      </c>
      <c r="Q35" s="60" t="s">
        <v>134</v>
      </c>
      <c r="R35" s="58"/>
      <c r="Y35" s="61"/>
      <c r="Z35" s="62"/>
      <c r="AA35" s="60"/>
    </row>
    <row r="36" spans="1:27" ht="14.85" customHeight="1">
      <c r="A36" s="57" t="s">
        <v>16</v>
      </c>
      <c r="B36" s="57"/>
      <c r="D36" s="58"/>
      <c r="H36" s="55" t="s">
        <v>260</v>
      </c>
      <c r="P36" s="62">
        <v>27758662</v>
      </c>
      <c r="Q36" s="60" t="s">
        <v>134</v>
      </c>
      <c r="R36" s="58"/>
      <c r="Y36" s="61"/>
      <c r="Z36" s="62"/>
      <c r="AA36" s="60"/>
    </row>
    <row r="37" spans="1:27" ht="14.85" customHeight="1">
      <c r="A37" s="57" t="s">
        <v>164</v>
      </c>
      <c r="B37" s="57"/>
      <c r="D37" s="58"/>
      <c r="H37" s="55" t="s">
        <v>261</v>
      </c>
      <c r="P37" s="62">
        <v>-14920032</v>
      </c>
      <c r="Q37" s="60" t="s">
        <v>134</v>
      </c>
      <c r="R37" s="58"/>
      <c r="Y37" s="61"/>
      <c r="Z37" s="62"/>
      <c r="AA37" s="60"/>
    </row>
    <row r="38" spans="1:27" ht="14.85" customHeight="1">
      <c r="A38" s="57" t="s">
        <v>165</v>
      </c>
      <c r="B38" s="57"/>
      <c r="D38" s="58"/>
      <c r="H38" s="55" t="s">
        <v>244</v>
      </c>
      <c r="P38" s="62" t="s">
        <v>272</v>
      </c>
      <c r="Q38" s="60" t="s">
        <v>134</v>
      </c>
      <c r="R38" s="58"/>
      <c r="Y38" s="61"/>
      <c r="Z38" s="62"/>
      <c r="AA38" s="60"/>
    </row>
    <row r="39" spans="1:27" ht="14.85" customHeight="1">
      <c r="A39" s="57" t="s">
        <v>168</v>
      </c>
      <c r="B39" s="57"/>
      <c r="D39" s="58"/>
      <c r="H39" s="55" t="s">
        <v>264</v>
      </c>
      <c r="P39" s="62" t="s">
        <v>272</v>
      </c>
      <c r="Q39" s="60" t="s">
        <v>134</v>
      </c>
      <c r="R39" s="58"/>
      <c r="Y39" s="61"/>
      <c r="Z39" s="62"/>
      <c r="AA39" s="60"/>
    </row>
    <row r="40" spans="1:27" ht="14.85" customHeight="1">
      <c r="A40" s="57" t="s">
        <v>7</v>
      </c>
      <c r="B40" s="57"/>
      <c r="D40" s="58"/>
      <c r="H40" s="55" t="s">
        <v>266</v>
      </c>
      <c r="P40" s="62">
        <v>32419</v>
      </c>
      <c r="Q40" s="60" t="s">
        <v>134</v>
      </c>
      <c r="R40" s="58"/>
      <c r="Y40" s="61"/>
      <c r="Z40" s="62"/>
      <c r="AA40" s="60"/>
    </row>
    <row r="41" spans="1:27" ht="14.85" customHeight="1">
      <c r="A41" s="57" t="s">
        <v>170</v>
      </c>
      <c r="B41" s="57"/>
      <c r="D41" s="58"/>
      <c r="G41" s="55" t="s">
        <v>247</v>
      </c>
      <c r="P41" s="62">
        <v>700890</v>
      </c>
      <c r="Q41" s="60" t="s">
        <v>134</v>
      </c>
      <c r="R41" s="58"/>
      <c r="Y41" s="61"/>
      <c r="Z41" s="62"/>
      <c r="AA41" s="60"/>
    </row>
    <row r="42" spans="1:27" ht="14.85" customHeight="1">
      <c r="A42" s="57" t="s">
        <v>172</v>
      </c>
      <c r="B42" s="57"/>
      <c r="D42" s="58"/>
      <c r="G42" s="55" t="s">
        <v>249</v>
      </c>
      <c r="P42" s="62">
        <v>-576525</v>
      </c>
      <c r="Q42" s="60" t="s">
        <v>134</v>
      </c>
      <c r="R42" s="58"/>
      <c r="Y42" s="61"/>
      <c r="Z42" s="62"/>
      <c r="AA42" s="60"/>
    </row>
    <row r="43" spans="1:27" ht="14.85" customHeight="1">
      <c r="A43" s="57" t="s">
        <v>173</v>
      </c>
      <c r="B43" s="57"/>
      <c r="D43" s="58"/>
      <c r="F43" s="55" t="s">
        <v>234</v>
      </c>
      <c r="P43" s="62">
        <v>75244</v>
      </c>
      <c r="Q43" s="60" t="s">
        <v>134</v>
      </c>
      <c r="R43" s="58"/>
      <c r="Y43" s="61"/>
      <c r="Z43" s="62"/>
      <c r="AA43" s="60"/>
    </row>
    <row r="44" spans="1:27" ht="14.85" customHeight="1">
      <c r="A44" s="57" t="s">
        <v>60</v>
      </c>
      <c r="B44" s="57"/>
      <c r="D44" s="58"/>
      <c r="G44" s="55" t="s">
        <v>250</v>
      </c>
      <c r="P44" s="62">
        <v>75244</v>
      </c>
      <c r="Q44" s="60" t="s">
        <v>134</v>
      </c>
      <c r="R44" s="58"/>
      <c r="Y44" s="61"/>
      <c r="Z44" s="62"/>
      <c r="AA44" s="60"/>
    </row>
    <row r="45" spans="1:27" ht="14.85" customHeight="1">
      <c r="A45" s="57" t="s">
        <v>174</v>
      </c>
      <c r="B45" s="57"/>
      <c r="D45" s="58"/>
      <c r="G45" s="55" t="s">
        <v>244</v>
      </c>
      <c r="P45" s="62" t="s">
        <v>272</v>
      </c>
      <c r="Q45" s="60" t="s">
        <v>134</v>
      </c>
      <c r="R45" s="58"/>
      <c r="Y45" s="61"/>
      <c r="Z45" s="62"/>
      <c r="AA45" s="60"/>
    </row>
    <row r="46" spans="1:27" ht="14.85" customHeight="1">
      <c r="A46" s="57" t="s">
        <v>24</v>
      </c>
      <c r="B46" s="57"/>
      <c r="D46" s="58"/>
      <c r="F46" s="55" t="s">
        <v>235</v>
      </c>
      <c r="P46" s="62">
        <v>3232229</v>
      </c>
      <c r="Q46" s="60" t="s">
        <v>274</v>
      </c>
      <c r="R46" s="58"/>
      <c r="Y46" s="61"/>
      <c r="Z46" s="62"/>
      <c r="AA46" s="60"/>
    </row>
    <row r="47" spans="1:27" ht="14.85" customHeight="1">
      <c r="A47" s="57" t="s">
        <v>175</v>
      </c>
      <c r="B47" s="57"/>
      <c r="D47" s="58"/>
      <c r="G47" s="55" t="s">
        <v>120</v>
      </c>
      <c r="P47" s="62">
        <v>33952</v>
      </c>
      <c r="Q47" s="60" t="s">
        <v>134</v>
      </c>
      <c r="R47" s="58"/>
      <c r="Y47" s="61"/>
      <c r="Z47" s="62"/>
      <c r="AA47" s="60"/>
    </row>
    <row r="48" spans="1:27" ht="14.85" customHeight="1">
      <c r="A48" s="57" t="s">
        <v>176</v>
      </c>
      <c r="B48" s="57"/>
      <c r="D48" s="58"/>
      <c r="H48" s="55" t="s">
        <v>268</v>
      </c>
      <c r="P48" s="62" t="s">
        <v>272</v>
      </c>
      <c r="Q48" s="60" t="s">
        <v>134</v>
      </c>
      <c r="R48" s="58"/>
      <c r="Y48" s="61"/>
      <c r="Z48" s="62"/>
      <c r="AA48" s="60"/>
    </row>
    <row r="49" spans="1:27" ht="14.85" customHeight="1">
      <c r="A49" s="57" t="s">
        <v>178</v>
      </c>
      <c r="B49" s="57"/>
      <c r="D49" s="58"/>
      <c r="H49" s="55" t="s">
        <v>270</v>
      </c>
      <c r="P49" s="62">
        <v>33952</v>
      </c>
      <c r="Q49" s="60" t="s">
        <v>134</v>
      </c>
      <c r="R49" s="58"/>
      <c r="Y49" s="61"/>
      <c r="Z49" s="62"/>
      <c r="AA49" s="60"/>
    </row>
    <row r="50" spans="1:27" ht="14.85" customHeight="1">
      <c r="A50" s="57" t="s">
        <v>179</v>
      </c>
      <c r="B50" s="57"/>
      <c r="D50" s="58"/>
      <c r="H50" s="55" t="s">
        <v>244</v>
      </c>
      <c r="P50" s="62" t="s">
        <v>272</v>
      </c>
      <c r="Q50" s="60" t="s">
        <v>134</v>
      </c>
      <c r="R50" s="58"/>
      <c r="Y50" s="61"/>
      <c r="Z50" s="62"/>
      <c r="AA50" s="60"/>
    </row>
    <row r="51" spans="1:27" ht="14.85" customHeight="1">
      <c r="A51" s="57" t="s">
        <v>180</v>
      </c>
      <c r="B51" s="57"/>
      <c r="D51" s="58"/>
      <c r="G51" s="55" t="s">
        <v>252</v>
      </c>
      <c r="P51" s="62" t="s">
        <v>272</v>
      </c>
      <c r="Q51" s="60" t="s">
        <v>134</v>
      </c>
      <c r="R51" s="58"/>
      <c r="Y51" s="61"/>
      <c r="Z51" s="62"/>
      <c r="AA51" s="60"/>
    </row>
    <row r="52" spans="1:27" ht="14.85" customHeight="1">
      <c r="A52" s="57" t="s">
        <v>182</v>
      </c>
      <c r="B52" s="57"/>
      <c r="D52" s="58"/>
      <c r="G52" s="55" t="s">
        <v>236</v>
      </c>
      <c r="P52" s="62">
        <v>2954</v>
      </c>
      <c r="Q52" s="60" t="s">
        <v>134</v>
      </c>
      <c r="R52" s="58"/>
      <c r="Y52" s="61"/>
      <c r="Z52" s="62"/>
      <c r="AA52" s="60"/>
    </row>
    <row r="53" spans="1:27" ht="14.85" customHeight="1">
      <c r="A53" s="57" t="s">
        <v>183</v>
      </c>
      <c r="B53" s="57"/>
      <c r="D53" s="58"/>
      <c r="G53" s="55" t="s">
        <v>254</v>
      </c>
      <c r="P53" s="62">
        <v>2100</v>
      </c>
      <c r="Q53" s="60" t="s">
        <v>134</v>
      </c>
      <c r="R53" s="58"/>
      <c r="Y53" s="61"/>
      <c r="Z53" s="62"/>
      <c r="AA53" s="60"/>
    </row>
    <row r="54" spans="1:27" ht="14.85" customHeight="1">
      <c r="A54" s="57" t="s">
        <v>185</v>
      </c>
      <c r="B54" s="57"/>
      <c r="D54" s="58"/>
      <c r="G54" s="55" t="s">
        <v>241</v>
      </c>
      <c r="P54" s="62">
        <v>3193224</v>
      </c>
      <c r="Q54" s="60" t="s">
        <v>134</v>
      </c>
      <c r="R54" s="58"/>
      <c r="Y54" s="61"/>
      <c r="Z54" s="62"/>
      <c r="AA54" s="60"/>
    </row>
    <row r="55" spans="1:27" ht="14.85" customHeight="1">
      <c r="A55" s="57" t="s">
        <v>186</v>
      </c>
      <c r="B55" s="57"/>
      <c r="D55" s="58"/>
      <c r="H55" s="55" t="s">
        <v>256</v>
      </c>
      <c r="P55" s="62">
        <v>1193937</v>
      </c>
      <c r="Q55" s="60" t="s">
        <v>134</v>
      </c>
      <c r="R55" s="58"/>
      <c r="Y55" s="61"/>
      <c r="Z55" s="62"/>
      <c r="AA55" s="60"/>
    </row>
    <row r="56" spans="1:27" ht="14.85" customHeight="1">
      <c r="A56" s="57" t="s">
        <v>188</v>
      </c>
      <c r="B56" s="57"/>
      <c r="D56" s="58"/>
      <c r="H56" s="55" t="s">
        <v>244</v>
      </c>
      <c r="P56" s="62">
        <v>1999287</v>
      </c>
      <c r="Q56" s="60" t="s">
        <v>134</v>
      </c>
      <c r="R56" s="58"/>
      <c r="Y56" s="61"/>
      <c r="Z56" s="62"/>
      <c r="AA56" s="60"/>
    </row>
    <row r="57" spans="1:27" ht="14.85" customHeight="1">
      <c r="A57" s="57" t="s">
        <v>190</v>
      </c>
      <c r="B57" s="57"/>
      <c r="D57" s="58"/>
      <c r="G57" s="55" t="s">
        <v>244</v>
      </c>
      <c r="P57" s="62" t="s">
        <v>272</v>
      </c>
      <c r="Q57" s="60" t="s">
        <v>134</v>
      </c>
      <c r="R57" s="58"/>
      <c r="Y57" s="61"/>
      <c r="Z57" s="62"/>
      <c r="AA57" s="60"/>
    </row>
    <row r="58" spans="1:27" ht="14.85" customHeight="1">
      <c r="A58" s="57" t="s">
        <v>191</v>
      </c>
      <c r="B58" s="57"/>
      <c r="D58" s="58"/>
      <c r="G58" s="55" t="s">
        <v>245</v>
      </c>
      <c r="P58" s="62" t="s">
        <v>272</v>
      </c>
      <c r="Q58" s="60" t="s">
        <v>134</v>
      </c>
      <c r="R58" s="58"/>
      <c r="Y58" s="61"/>
      <c r="Z58" s="62"/>
      <c r="AA58" s="60"/>
    </row>
    <row r="59" spans="1:27" ht="14.85" customHeight="1">
      <c r="A59" s="57" t="s">
        <v>69</v>
      </c>
      <c r="B59" s="57"/>
      <c r="D59" s="58"/>
      <c r="E59" s="55" t="s">
        <v>231</v>
      </c>
      <c r="P59" s="62">
        <v>1407446</v>
      </c>
      <c r="Q59" s="60" t="s">
        <v>274</v>
      </c>
      <c r="R59" s="58"/>
      <c r="Y59" s="61"/>
      <c r="Z59" s="62"/>
      <c r="AA59" s="60"/>
    </row>
    <row r="60" spans="1:27" ht="14.85" customHeight="1">
      <c r="A60" s="57" t="s">
        <v>192</v>
      </c>
      <c r="B60" s="57"/>
      <c r="D60" s="58"/>
      <c r="F60" s="55" t="s">
        <v>224</v>
      </c>
      <c r="P60" s="62">
        <v>200451</v>
      </c>
      <c r="Q60" s="60" t="s">
        <v>134</v>
      </c>
      <c r="R60" s="58"/>
      <c r="Y60" s="61"/>
      <c r="Z60" s="62"/>
      <c r="AA60" s="60"/>
    </row>
    <row r="61" spans="1:27" ht="14.85" customHeight="1">
      <c r="A61" s="57" t="s">
        <v>193</v>
      </c>
      <c r="B61" s="57"/>
      <c r="D61" s="58"/>
      <c r="F61" s="55" t="s">
        <v>238</v>
      </c>
      <c r="P61" s="62">
        <v>2387</v>
      </c>
      <c r="Q61" s="60" t="s">
        <v>134</v>
      </c>
      <c r="R61" s="58"/>
      <c r="Y61" s="61"/>
      <c r="Z61" s="62"/>
      <c r="AA61" s="60"/>
    </row>
    <row r="62" spans="1:27" ht="14.85" customHeight="1">
      <c r="A62" s="57" t="s">
        <v>76</v>
      </c>
      <c r="B62" s="57"/>
      <c r="D62" s="58"/>
      <c r="F62" s="55" t="s">
        <v>239</v>
      </c>
      <c r="P62" s="62" t="s">
        <v>272</v>
      </c>
      <c r="Q62" s="60" t="s">
        <v>134</v>
      </c>
      <c r="R62" s="58"/>
      <c r="Y62" s="61"/>
      <c r="Z62" s="62"/>
      <c r="AA62" s="60"/>
    </row>
    <row r="63" spans="1:27" ht="14.85" customHeight="1">
      <c r="A63" s="57" t="s">
        <v>194</v>
      </c>
      <c r="B63" s="57"/>
      <c r="D63" s="58"/>
      <c r="F63" s="55" t="s">
        <v>241</v>
      </c>
      <c r="P63" s="62">
        <v>1202437</v>
      </c>
      <c r="Q63" s="60" t="s">
        <v>134</v>
      </c>
      <c r="R63" s="58"/>
      <c r="Y63" s="61"/>
      <c r="Z63" s="62"/>
      <c r="AA63" s="60"/>
    </row>
    <row r="64" spans="1:27" ht="14.85" customHeight="1">
      <c r="A64" s="57" t="s">
        <v>195</v>
      </c>
      <c r="B64" s="57"/>
      <c r="D64" s="58"/>
      <c r="G64" s="55" t="s">
        <v>255</v>
      </c>
      <c r="P64" s="62">
        <v>1202437</v>
      </c>
      <c r="Q64" s="60" t="s">
        <v>134</v>
      </c>
      <c r="R64" s="58"/>
      <c r="Y64" s="61"/>
      <c r="Z64" s="62"/>
      <c r="AA64" s="60"/>
    </row>
    <row r="65" spans="1:27" ht="14.85" customHeight="1">
      <c r="A65" s="57" t="s">
        <v>197</v>
      </c>
      <c r="B65" s="57"/>
      <c r="D65" s="58"/>
      <c r="G65" s="55" t="s">
        <v>256</v>
      </c>
      <c r="P65" s="62" t="s">
        <v>272</v>
      </c>
      <c r="Q65" s="60" t="s">
        <v>134</v>
      </c>
      <c r="R65" s="58"/>
      <c r="Y65" s="61"/>
      <c r="Z65" s="62"/>
      <c r="AA65" s="60"/>
    </row>
    <row r="66" spans="1:27" ht="14.85" customHeight="1">
      <c r="A66" s="57" t="s">
        <v>152</v>
      </c>
      <c r="B66" s="57"/>
      <c r="D66" s="58"/>
      <c r="F66" s="55" t="s">
        <v>243</v>
      </c>
      <c r="P66" s="62" t="s">
        <v>272</v>
      </c>
      <c r="Q66" s="60" t="s">
        <v>134</v>
      </c>
      <c r="R66" s="58"/>
      <c r="Y66" s="61"/>
      <c r="Z66" s="62"/>
      <c r="AA66" s="60"/>
    </row>
    <row r="67" spans="1:27" ht="14.85" customHeight="1">
      <c r="A67" s="57" t="s">
        <v>199</v>
      </c>
      <c r="B67" s="57"/>
      <c r="D67" s="58"/>
      <c r="F67" s="55" t="s">
        <v>244</v>
      </c>
      <c r="P67" s="62" t="s">
        <v>272</v>
      </c>
      <c r="Q67" s="60" t="s">
        <v>134</v>
      </c>
      <c r="R67" s="58"/>
      <c r="Y67" s="61"/>
      <c r="Z67" s="62"/>
      <c r="AA67" s="60"/>
    </row>
    <row r="68" spans="1:27" ht="14.85" customHeight="1">
      <c r="A68" s="57" t="s">
        <v>200</v>
      </c>
      <c r="B68" s="57"/>
      <c r="D68" s="58"/>
      <c r="F68" s="55" t="s">
        <v>245</v>
      </c>
      <c r="P68" s="62">
        <v>2170</v>
      </c>
      <c r="Q68" s="60" t="s">
        <v>134</v>
      </c>
      <c r="R68" s="58"/>
      <c r="Y68" s="61"/>
      <c r="Z68" s="62"/>
      <c r="AA68" s="60"/>
    </row>
    <row r="69" spans="1:27" ht="14.85" customHeight="1" thickBot="1">
      <c r="A69" s="57" t="s">
        <v>425</v>
      </c>
      <c r="B69" s="57" t="s">
        <v>222</v>
      </c>
      <c r="D69" s="58"/>
      <c r="E69" s="55" t="s">
        <v>426</v>
      </c>
      <c r="P69" s="62" t="s">
        <v>272</v>
      </c>
      <c r="Q69" s="60" t="s">
        <v>134</v>
      </c>
      <c r="R69" s="215" t="s">
        <v>181</v>
      </c>
      <c r="S69" s="215"/>
      <c r="T69" s="215"/>
      <c r="U69" s="215"/>
      <c r="V69" s="215"/>
      <c r="W69" s="215"/>
      <c r="X69" s="215"/>
      <c r="Y69" s="215"/>
      <c r="Z69" s="63">
        <v>24420095</v>
      </c>
      <c r="AA69" s="64" t="s">
        <v>134</v>
      </c>
    </row>
    <row r="70" spans="1:27" ht="14.85" customHeight="1" thickBot="1">
      <c r="A70" s="57" t="s">
        <v>201</v>
      </c>
      <c r="B70" s="57" t="s">
        <v>223</v>
      </c>
      <c r="D70" s="216" t="s">
        <v>441</v>
      </c>
      <c r="E70" s="217"/>
      <c r="F70" s="217"/>
      <c r="G70" s="217"/>
      <c r="H70" s="217"/>
      <c r="I70" s="217"/>
      <c r="J70" s="217"/>
      <c r="K70" s="217"/>
      <c r="L70" s="217"/>
      <c r="M70" s="217"/>
      <c r="N70" s="217"/>
      <c r="O70" s="217"/>
      <c r="P70" s="65">
        <v>26330815</v>
      </c>
      <c r="Q70" s="66" t="s">
        <v>134</v>
      </c>
      <c r="R70" s="216" t="s">
        <v>442</v>
      </c>
      <c r="S70" s="217"/>
      <c r="T70" s="217"/>
      <c r="U70" s="217"/>
      <c r="V70" s="217"/>
      <c r="W70" s="217"/>
      <c r="X70" s="217"/>
      <c r="Y70" s="218"/>
      <c r="Z70" s="67">
        <v>26330815</v>
      </c>
      <c r="AA70" s="66" t="s">
        <v>134</v>
      </c>
    </row>
    <row r="71" spans="1:27" ht="14.85" customHeight="1"/>
    <row r="72" spans="1:27" ht="14.85" customHeight="1">
      <c r="E72" s="55" t="s">
        <v>233</v>
      </c>
    </row>
  </sheetData>
  <mergeCells count="10">
    <mergeCell ref="R29:Y29"/>
    <mergeCell ref="R69:Y69"/>
    <mergeCell ref="D70:O70"/>
    <mergeCell ref="R70:Y70"/>
    <mergeCell ref="D9:AA9"/>
    <mergeCell ref="D10:AA10"/>
    <mergeCell ref="D12:O12"/>
    <mergeCell ref="P12:Q12"/>
    <mergeCell ref="R12:Y12"/>
    <mergeCell ref="Z12:AA12"/>
  </mergeCells>
  <phoneticPr fontId="11"/>
  <pageMargins left="0.70866141732282995" right="0.70866141732282995" top="0.39370078740157" bottom="0.39370078740157" header="0.51181102362205" footer="0.51181102362205"/>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4C14C-B0A5-4344-BED2-3FC87A1015D3}">
  <sheetPr>
    <pageSetUpPr fitToPage="1"/>
  </sheetPr>
  <dimension ref="A1:O50"/>
  <sheetViews>
    <sheetView topLeftCell="B19" zoomScaleNormal="100" workbookViewId="0">
      <selection activeCell="C1" sqref="C1"/>
    </sheetView>
  </sheetViews>
  <sheetFormatPr defaultColWidth="9" defaultRowHeight="13.5"/>
  <cols>
    <col min="1" max="1" width="9" style="68" hidden="1" customWidth="1"/>
    <col min="2" max="2" width="0.625" style="68" customWidth="1"/>
    <col min="3" max="3" width="1.25" style="68" customWidth="1"/>
    <col min="4" max="12" width="2.125" style="68" customWidth="1"/>
    <col min="13" max="13" width="18.375" style="68" customWidth="1"/>
    <col min="14" max="14" width="21.625" style="68" customWidth="1"/>
    <col min="15" max="15" width="2.5" style="68" customWidth="1"/>
    <col min="16" max="16" width="0.625" style="68" customWidth="1"/>
    <col min="17" max="16384" width="9" style="68"/>
  </cols>
  <sheetData>
    <row r="1" spans="1:15" ht="13.5" customHeight="1">
      <c r="B1" s="55"/>
      <c r="C1" s="69" t="s">
        <v>443</v>
      </c>
    </row>
    <row r="2" spans="1:15" ht="13.5" customHeight="1">
      <c r="C2" s="69" t="s">
        <v>437</v>
      </c>
    </row>
    <row r="3" spans="1:15" ht="13.5" customHeight="1">
      <c r="C3" s="69" t="s">
        <v>225</v>
      </c>
    </row>
    <row r="4" spans="1:15" ht="13.5" customHeight="1">
      <c r="C4" s="69" t="s">
        <v>435</v>
      </c>
    </row>
    <row r="5" spans="1:15" ht="13.5" customHeight="1">
      <c r="C5" s="69" t="s">
        <v>210</v>
      </c>
    </row>
    <row r="6" spans="1:15" ht="13.5" customHeight="1">
      <c r="C6" s="69" t="s">
        <v>227</v>
      </c>
    </row>
    <row r="7" spans="1:15" ht="13.5" customHeight="1">
      <c r="C7" s="69" t="s">
        <v>77</v>
      </c>
    </row>
    <row r="8" spans="1:15" ht="13.5" customHeight="1"/>
    <row r="9" spans="1:15" ht="24">
      <c r="C9" s="223" t="s">
        <v>369</v>
      </c>
      <c r="D9" s="223"/>
      <c r="E9" s="223"/>
      <c r="F9" s="223"/>
      <c r="G9" s="223"/>
      <c r="H9" s="223"/>
      <c r="I9" s="223"/>
      <c r="J9" s="223"/>
      <c r="K9" s="223"/>
      <c r="L9" s="223"/>
      <c r="M9" s="223"/>
      <c r="N9" s="223"/>
      <c r="O9" s="223"/>
    </row>
    <row r="10" spans="1:15" ht="17.25" customHeight="1">
      <c r="C10" s="224" t="s">
        <v>444</v>
      </c>
      <c r="D10" s="224"/>
      <c r="E10" s="224"/>
      <c r="F10" s="224"/>
      <c r="G10" s="224"/>
      <c r="H10" s="224"/>
      <c r="I10" s="224"/>
      <c r="J10" s="224"/>
      <c r="K10" s="224"/>
      <c r="L10" s="224"/>
      <c r="M10" s="224"/>
      <c r="N10" s="224"/>
      <c r="O10" s="224"/>
    </row>
    <row r="11" spans="1:15" ht="17.25" customHeight="1">
      <c r="C11" s="224" t="s">
        <v>445</v>
      </c>
      <c r="D11" s="224"/>
      <c r="E11" s="224"/>
      <c r="F11" s="224"/>
      <c r="G11" s="224"/>
      <c r="H11" s="224"/>
      <c r="I11" s="224"/>
      <c r="J11" s="224"/>
      <c r="K11" s="224"/>
      <c r="L11" s="224"/>
      <c r="M11" s="224"/>
      <c r="N11" s="224"/>
      <c r="O11" s="224"/>
    </row>
    <row r="12" spans="1:15" ht="18" customHeight="1" thickBot="1">
      <c r="C12" s="69"/>
      <c r="D12" s="70"/>
      <c r="E12" s="70"/>
      <c r="F12" s="70"/>
      <c r="G12" s="70"/>
      <c r="H12" s="70"/>
      <c r="I12" s="70"/>
      <c r="J12" s="70"/>
      <c r="K12" s="70"/>
      <c r="L12" s="70"/>
      <c r="M12" s="71"/>
      <c r="N12" s="70"/>
      <c r="O12" s="71" t="s">
        <v>285</v>
      </c>
    </row>
    <row r="13" spans="1:15" ht="18" customHeight="1" thickBot="1">
      <c r="C13" s="225" t="s">
        <v>323</v>
      </c>
      <c r="D13" s="226"/>
      <c r="E13" s="226"/>
      <c r="F13" s="226"/>
      <c r="G13" s="226"/>
      <c r="H13" s="226"/>
      <c r="I13" s="226"/>
      <c r="J13" s="226"/>
      <c r="K13" s="226"/>
      <c r="L13" s="226"/>
      <c r="M13" s="226"/>
      <c r="N13" s="227" t="s">
        <v>84</v>
      </c>
      <c r="O13" s="228"/>
    </row>
    <row r="14" spans="1:15" ht="13.5" customHeight="1">
      <c r="A14" s="72" t="s">
        <v>446</v>
      </c>
      <c r="C14" s="73"/>
      <c r="D14" s="74" t="s">
        <v>326</v>
      </c>
      <c r="E14" s="74"/>
      <c r="F14" s="75"/>
      <c r="G14" s="74"/>
      <c r="H14" s="74"/>
      <c r="I14" s="74"/>
      <c r="J14" s="74"/>
      <c r="K14" s="75"/>
      <c r="L14" s="75"/>
      <c r="M14" s="75"/>
      <c r="N14" s="76">
        <v>5255147</v>
      </c>
      <c r="O14" s="77" t="s">
        <v>274</v>
      </c>
    </row>
    <row r="15" spans="1:15" ht="13.5" customHeight="1">
      <c r="A15" s="72" t="s">
        <v>87</v>
      </c>
      <c r="C15" s="73"/>
      <c r="D15" s="74"/>
      <c r="E15" s="74" t="s">
        <v>328</v>
      </c>
      <c r="F15" s="74"/>
      <c r="G15" s="74"/>
      <c r="H15" s="74"/>
      <c r="I15" s="74"/>
      <c r="J15" s="74"/>
      <c r="K15" s="75"/>
      <c r="L15" s="75"/>
      <c r="M15" s="75"/>
      <c r="N15" s="76">
        <v>3638079</v>
      </c>
      <c r="O15" s="78" t="s">
        <v>274</v>
      </c>
    </row>
    <row r="16" spans="1:15" ht="13.5" customHeight="1">
      <c r="A16" s="72" t="s">
        <v>228</v>
      </c>
      <c r="C16" s="73"/>
      <c r="D16" s="74"/>
      <c r="E16" s="74"/>
      <c r="F16" s="74" t="s">
        <v>343</v>
      </c>
      <c r="G16" s="74"/>
      <c r="H16" s="74"/>
      <c r="I16" s="74"/>
      <c r="J16" s="74"/>
      <c r="K16" s="75"/>
      <c r="L16" s="75"/>
      <c r="M16" s="75"/>
      <c r="N16" s="76">
        <v>734575</v>
      </c>
      <c r="O16" s="78" t="s">
        <v>134</v>
      </c>
    </row>
    <row r="17" spans="1:15" ht="13.5" customHeight="1">
      <c r="A17" s="72" t="s">
        <v>289</v>
      </c>
      <c r="C17" s="73"/>
      <c r="D17" s="74"/>
      <c r="E17" s="74"/>
      <c r="F17" s="74"/>
      <c r="G17" s="74" t="s">
        <v>348</v>
      </c>
      <c r="H17" s="74"/>
      <c r="I17" s="74"/>
      <c r="J17" s="74"/>
      <c r="K17" s="75"/>
      <c r="L17" s="75"/>
      <c r="M17" s="75"/>
      <c r="N17" s="76">
        <v>611852</v>
      </c>
      <c r="O17" s="78" t="s">
        <v>134</v>
      </c>
    </row>
    <row r="18" spans="1:15" ht="13.5" customHeight="1">
      <c r="A18" s="72" t="s">
        <v>290</v>
      </c>
      <c r="C18" s="73"/>
      <c r="D18" s="74"/>
      <c r="E18" s="74"/>
      <c r="F18" s="74"/>
      <c r="G18" s="74" t="s">
        <v>5</v>
      </c>
      <c r="H18" s="74"/>
      <c r="I18" s="74"/>
      <c r="J18" s="74"/>
      <c r="K18" s="75"/>
      <c r="L18" s="75"/>
      <c r="M18" s="75"/>
      <c r="N18" s="76">
        <v>4689</v>
      </c>
      <c r="O18" s="78" t="s">
        <v>134</v>
      </c>
    </row>
    <row r="19" spans="1:15" ht="13.5" customHeight="1">
      <c r="A19" s="72" t="s">
        <v>291</v>
      </c>
      <c r="C19" s="73"/>
      <c r="D19" s="74"/>
      <c r="E19" s="74"/>
      <c r="F19" s="74"/>
      <c r="G19" s="74" t="s">
        <v>349</v>
      </c>
      <c r="H19" s="74"/>
      <c r="I19" s="74"/>
      <c r="J19" s="74"/>
      <c r="K19" s="75"/>
      <c r="L19" s="75"/>
      <c r="M19" s="75"/>
      <c r="N19" s="76">
        <v>38292</v>
      </c>
      <c r="O19" s="78" t="s">
        <v>134</v>
      </c>
    </row>
    <row r="20" spans="1:15" ht="13.5" customHeight="1">
      <c r="A20" s="72" t="s">
        <v>147</v>
      </c>
      <c r="C20" s="73"/>
      <c r="D20" s="74"/>
      <c r="E20" s="74"/>
      <c r="F20" s="74"/>
      <c r="G20" s="74" t="s">
        <v>244</v>
      </c>
      <c r="H20" s="74"/>
      <c r="I20" s="74"/>
      <c r="J20" s="74"/>
      <c r="K20" s="75"/>
      <c r="L20" s="75"/>
      <c r="M20" s="75"/>
      <c r="N20" s="76">
        <v>79742</v>
      </c>
      <c r="O20" s="78" t="s">
        <v>134</v>
      </c>
    </row>
    <row r="21" spans="1:15" ht="13.5" customHeight="1">
      <c r="A21" s="72" t="s">
        <v>292</v>
      </c>
      <c r="C21" s="73"/>
      <c r="D21" s="74"/>
      <c r="E21" s="74"/>
      <c r="F21" s="74" t="s">
        <v>14</v>
      </c>
      <c r="G21" s="74"/>
      <c r="H21" s="74"/>
      <c r="I21" s="74"/>
      <c r="J21" s="74"/>
      <c r="K21" s="75"/>
      <c r="L21" s="75"/>
      <c r="M21" s="75"/>
      <c r="N21" s="76">
        <v>2866059</v>
      </c>
      <c r="O21" s="78" t="s">
        <v>274</v>
      </c>
    </row>
    <row r="22" spans="1:15" ht="13.5" customHeight="1">
      <c r="A22" s="72" t="s">
        <v>294</v>
      </c>
      <c r="C22" s="73"/>
      <c r="D22" s="74"/>
      <c r="E22" s="74"/>
      <c r="F22" s="74"/>
      <c r="G22" s="74" t="s">
        <v>350</v>
      </c>
      <c r="H22" s="74"/>
      <c r="I22" s="74"/>
      <c r="J22" s="74"/>
      <c r="K22" s="75"/>
      <c r="L22" s="75"/>
      <c r="M22" s="75"/>
      <c r="N22" s="76">
        <v>1773940</v>
      </c>
      <c r="O22" s="78" t="s">
        <v>134</v>
      </c>
    </row>
    <row r="23" spans="1:15" ht="13.5" customHeight="1">
      <c r="A23" s="72" t="s">
        <v>295</v>
      </c>
      <c r="C23" s="73"/>
      <c r="D23" s="74"/>
      <c r="E23" s="74"/>
      <c r="F23" s="74"/>
      <c r="G23" s="74" t="s">
        <v>276</v>
      </c>
      <c r="H23" s="74"/>
      <c r="I23" s="74"/>
      <c r="J23" s="74"/>
      <c r="K23" s="75"/>
      <c r="L23" s="75"/>
      <c r="M23" s="75"/>
      <c r="N23" s="76">
        <v>11484</v>
      </c>
      <c r="O23" s="78" t="s">
        <v>134</v>
      </c>
    </row>
    <row r="24" spans="1:15" ht="13.5" customHeight="1">
      <c r="A24" s="72" t="s">
        <v>269</v>
      </c>
      <c r="C24" s="73"/>
      <c r="D24" s="74"/>
      <c r="E24" s="74"/>
      <c r="F24" s="74"/>
      <c r="G24" s="74" t="s">
        <v>353</v>
      </c>
      <c r="H24" s="74"/>
      <c r="I24" s="74"/>
      <c r="J24" s="74"/>
      <c r="K24" s="75"/>
      <c r="L24" s="75"/>
      <c r="M24" s="75"/>
      <c r="N24" s="76">
        <v>1080636</v>
      </c>
      <c r="O24" s="78" t="s">
        <v>134</v>
      </c>
    </row>
    <row r="25" spans="1:15" ht="13.5" customHeight="1">
      <c r="A25" s="72" t="s">
        <v>296</v>
      </c>
      <c r="C25" s="73"/>
      <c r="D25" s="74"/>
      <c r="E25" s="74"/>
      <c r="F25" s="74"/>
      <c r="G25" s="74" t="s">
        <v>244</v>
      </c>
      <c r="H25" s="74"/>
      <c r="I25" s="74"/>
      <c r="J25" s="74"/>
      <c r="K25" s="75"/>
      <c r="L25" s="75"/>
      <c r="M25" s="75"/>
      <c r="N25" s="76" t="s">
        <v>272</v>
      </c>
      <c r="O25" s="78" t="s">
        <v>134</v>
      </c>
    </row>
    <row r="26" spans="1:15" ht="13.5" customHeight="1">
      <c r="A26" s="72" t="s">
        <v>298</v>
      </c>
      <c r="C26" s="73"/>
      <c r="D26" s="74"/>
      <c r="E26" s="74"/>
      <c r="F26" s="74" t="s">
        <v>344</v>
      </c>
      <c r="G26" s="74"/>
      <c r="H26" s="74"/>
      <c r="I26" s="74"/>
      <c r="J26" s="74"/>
      <c r="K26" s="75"/>
      <c r="L26" s="75"/>
      <c r="M26" s="75"/>
      <c r="N26" s="76">
        <v>37446</v>
      </c>
      <c r="O26" s="78" t="s">
        <v>134</v>
      </c>
    </row>
    <row r="27" spans="1:15" ht="13.5" customHeight="1">
      <c r="A27" s="72" t="s">
        <v>301</v>
      </c>
      <c r="C27" s="73"/>
      <c r="D27" s="74"/>
      <c r="E27" s="74"/>
      <c r="F27" s="75"/>
      <c r="G27" s="75" t="s">
        <v>354</v>
      </c>
      <c r="H27" s="75"/>
      <c r="I27" s="74"/>
      <c r="J27" s="74"/>
      <c r="K27" s="75"/>
      <c r="L27" s="75"/>
      <c r="M27" s="75"/>
      <c r="N27" s="76">
        <v>5994</v>
      </c>
      <c r="O27" s="78" t="s">
        <v>134</v>
      </c>
    </row>
    <row r="28" spans="1:15" ht="13.5" customHeight="1">
      <c r="A28" s="72" t="s">
        <v>302</v>
      </c>
      <c r="C28" s="73"/>
      <c r="D28" s="74"/>
      <c r="E28" s="74"/>
      <c r="F28" s="75"/>
      <c r="G28" s="74" t="s">
        <v>355</v>
      </c>
      <c r="H28" s="74"/>
      <c r="I28" s="74"/>
      <c r="J28" s="74"/>
      <c r="K28" s="75"/>
      <c r="L28" s="75"/>
      <c r="M28" s="75"/>
      <c r="N28" s="76" t="s">
        <v>272</v>
      </c>
      <c r="O28" s="78" t="s">
        <v>134</v>
      </c>
    </row>
    <row r="29" spans="1:15" ht="13.5" customHeight="1">
      <c r="A29" s="72" t="s">
        <v>303</v>
      </c>
      <c r="C29" s="73"/>
      <c r="D29" s="74"/>
      <c r="E29" s="74"/>
      <c r="F29" s="75"/>
      <c r="G29" s="74" t="s">
        <v>244</v>
      </c>
      <c r="H29" s="74"/>
      <c r="I29" s="74"/>
      <c r="J29" s="74"/>
      <c r="K29" s="75"/>
      <c r="L29" s="75"/>
      <c r="M29" s="75"/>
      <c r="N29" s="76">
        <v>31452</v>
      </c>
      <c r="O29" s="78" t="s">
        <v>134</v>
      </c>
    </row>
    <row r="30" spans="1:15" ht="13.5" customHeight="1">
      <c r="A30" s="72" t="s">
        <v>304</v>
      </c>
      <c r="C30" s="73"/>
      <c r="D30" s="74"/>
      <c r="E30" s="75" t="s">
        <v>329</v>
      </c>
      <c r="F30" s="75"/>
      <c r="G30" s="74"/>
      <c r="H30" s="74"/>
      <c r="I30" s="74"/>
      <c r="J30" s="74"/>
      <c r="K30" s="75"/>
      <c r="L30" s="75"/>
      <c r="M30" s="75"/>
      <c r="N30" s="76">
        <v>1617067</v>
      </c>
      <c r="O30" s="78" t="s">
        <v>134</v>
      </c>
    </row>
    <row r="31" spans="1:15" ht="13.5" customHeight="1">
      <c r="A31" s="72" t="s">
        <v>153</v>
      </c>
      <c r="C31" s="73"/>
      <c r="D31" s="74"/>
      <c r="E31" s="74"/>
      <c r="F31" s="74" t="s">
        <v>345</v>
      </c>
      <c r="G31" s="74"/>
      <c r="H31" s="74"/>
      <c r="I31" s="74"/>
      <c r="J31" s="74"/>
      <c r="K31" s="75"/>
      <c r="L31" s="75"/>
      <c r="M31" s="75"/>
      <c r="N31" s="76">
        <v>1287884</v>
      </c>
      <c r="O31" s="78" t="s">
        <v>134</v>
      </c>
    </row>
    <row r="32" spans="1:15" ht="13.5" customHeight="1">
      <c r="A32" s="72" t="s">
        <v>305</v>
      </c>
      <c r="C32" s="73"/>
      <c r="D32" s="74"/>
      <c r="E32" s="74"/>
      <c r="F32" s="74" t="s">
        <v>347</v>
      </c>
      <c r="G32" s="74"/>
      <c r="H32" s="74"/>
      <c r="I32" s="74"/>
      <c r="J32" s="74"/>
      <c r="K32" s="75"/>
      <c r="L32" s="75"/>
      <c r="M32" s="75"/>
      <c r="N32" s="76">
        <v>109339</v>
      </c>
      <c r="O32" s="78" t="s">
        <v>134</v>
      </c>
    </row>
    <row r="33" spans="1:15" ht="13.5" customHeight="1">
      <c r="A33" s="72" t="s">
        <v>306</v>
      </c>
      <c r="C33" s="73"/>
      <c r="D33" s="74"/>
      <c r="E33" s="74"/>
      <c r="F33" s="74" t="s">
        <v>242</v>
      </c>
      <c r="G33" s="74"/>
      <c r="H33" s="74"/>
      <c r="I33" s="74"/>
      <c r="J33" s="74"/>
      <c r="K33" s="75"/>
      <c r="L33" s="75"/>
      <c r="M33" s="75"/>
      <c r="N33" s="76">
        <v>216282</v>
      </c>
      <c r="O33" s="78" t="s">
        <v>134</v>
      </c>
    </row>
    <row r="34" spans="1:15" ht="13.5" customHeight="1">
      <c r="A34" s="72" t="s">
        <v>307</v>
      </c>
      <c r="C34" s="73"/>
      <c r="D34" s="74"/>
      <c r="E34" s="74"/>
      <c r="F34" s="74" t="s">
        <v>244</v>
      </c>
      <c r="G34" s="74"/>
      <c r="H34" s="74"/>
      <c r="I34" s="74"/>
      <c r="J34" s="74"/>
      <c r="K34" s="75"/>
      <c r="L34" s="75"/>
      <c r="M34" s="75"/>
      <c r="N34" s="76">
        <v>3562</v>
      </c>
      <c r="O34" s="78" t="s">
        <v>134</v>
      </c>
    </row>
    <row r="35" spans="1:15" ht="13.5" customHeight="1">
      <c r="A35" s="72" t="s">
        <v>309</v>
      </c>
      <c r="C35" s="73"/>
      <c r="D35" s="74" t="s">
        <v>102</v>
      </c>
      <c r="E35" s="74"/>
      <c r="F35" s="74"/>
      <c r="G35" s="74"/>
      <c r="H35" s="74"/>
      <c r="I35" s="74"/>
      <c r="J35" s="74"/>
      <c r="K35" s="75"/>
      <c r="L35" s="75"/>
      <c r="M35" s="75"/>
      <c r="N35" s="76">
        <v>243683</v>
      </c>
      <c r="O35" s="78" t="s">
        <v>134</v>
      </c>
    </row>
    <row r="36" spans="1:15" ht="13.5" customHeight="1">
      <c r="A36" s="72" t="s">
        <v>310</v>
      </c>
      <c r="C36" s="73"/>
      <c r="D36" s="74"/>
      <c r="E36" s="74" t="s">
        <v>330</v>
      </c>
      <c r="F36" s="74"/>
      <c r="G36" s="74"/>
      <c r="H36" s="74"/>
      <c r="I36" s="74"/>
      <c r="J36" s="74"/>
      <c r="K36" s="79"/>
      <c r="L36" s="79"/>
      <c r="M36" s="79"/>
      <c r="N36" s="76">
        <v>81436</v>
      </c>
      <c r="O36" s="78" t="s">
        <v>134</v>
      </c>
    </row>
    <row r="37" spans="1:15" ht="13.5" customHeight="1">
      <c r="A37" s="72" t="s">
        <v>312</v>
      </c>
      <c r="C37" s="73"/>
      <c r="D37" s="74"/>
      <c r="E37" s="74" t="s">
        <v>244</v>
      </c>
      <c r="F37" s="74"/>
      <c r="G37" s="75"/>
      <c r="H37" s="74"/>
      <c r="I37" s="74"/>
      <c r="J37" s="74"/>
      <c r="K37" s="79"/>
      <c r="L37" s="79"/>
      <c r="M37" s="79"/>
      <c r="N37" s="76">
        <v>162247</v>
      </c>
      <c r="O37" s="78" t="s">
        <v>134</v>
      </c>
    </row>
    <row r="38" spans="1:15" ht="13.5" customHeight="1">
      <c r="A38" s="72" t="s">
        <v>313</v>
      </c>
      <c r="C38" s="80" t="s">
        <v>324</v>
      </c>
      <c r="D38" s="81"/>
      <c r="E38" s="81"/>
      <c r="F38" s="81"/>
      <c r="G38" s="81"/>
      <c r="H38" s="81"/>
      <c r="I38" s="81"/>
      <c r="J38" s="81"/>
      <c r="K38" s="82"/>
      <c r="L38" s="82"/>
      <c r="M38" s="82"/>
      <c r="N38" s="83">
        <v>-5011463</v>
      </c>
      <c r="O38" s="84" t="s">
        <v>274</v>
      </c>
    </row>
    <row r="39" spans="1:15" ht="13.5" customHeight="1">
      <c r="A39" s="72" t="s">
        <v>315</v>
      </c>
      <c r="C39" s="73"/>
      <c r="D39" s="74" t="s">
        <v>327</v>
      </c>
      <c r="E39" s="74"/>
      <c r="F39" s="75"/>
      <c r="G39" s="74"/>
      <c r="H39" s="74"/>
      <c r="I39" s="74"/>
      <c r="J39" s="74"/>
      <c r="K39" s="75"/>
      <c r="L39" s="75"/>
      <c r="M39" s="75"/>
      <c r="N39" s="76">
        <v>6137</v>
      </c>
      <c r="O39" s="77" t="s">
        <v>134</v>
      </c>
    </row>
    <row r="40" spans="1:15" ht="13.5" customHeight="1">
      <c r="A40" s="72" t="s">
        <v>316</v>
      </c>
      <c r="C40" s="73"/>
      <c r="D40" s="74"/>
      <c r="E40" s="75" t="s">
        <v>331</v>
      </c>
      <c r="F40" s="75"/>
      <c r="G40" s="74"/>
      <c r="H40" s="74"/>
      <c r="I40" s="74"/>
      <c r="J40" s="74"/>
      <c r="K40" s="75"/>
      <c r="L40" s="75"/>
      <c r="M40" s="75"/>
      <c r="N40" s="76" t="s">
        <v>272</v>
      </c>
      <c r="O40" s="78" t="s">
        <v>134</v>
      </c>
    </row>
    <row r="41" spans="1:15" ht="13.5" customHeight="1">
      <c r="A41" s="72" t="s">
        <v>317</v>
      </c>
      <c r="C41" s="73"/>
      <c r="D41" s="74"/>
      <c r="E41" s="75" t="s">
        <v>333</v>
      </c>
      <c r="F41" s="75"/>
      <c r="G41" s="74"/>
      <c r="H41" s="74"/>
      <c r="I41" s="74"/>
      <c r="J41" s="74"/>
      <c r="K41" s="75"/>
      <c r="L41" s="75"/>
      <c r="M41" s="75"/>
      <c r="N41" s="76">
        <v>6137</v>
      </c>
      <c r="O41" s="78" t="s">
        <v>134</v>
      </c>
    </row>
    <row r="42" spans="1:15" ht="13.5" customHeight="1">
      <c r="A42" s="72" t="s">
        <v>319</v>
      </c>
      <c r="C42" s="73"/>
      <c r="D42" s="74"/>
      <c r="E42" s="75" t="s">
        <v>335</v>
      </c>
      <c r="F42" s="75"/>
      <c r="G42" s="74"/>
      <c r="H42" s="75"/>
      <c r="I42" s="74"/>
      <c r="J42" s="74"/>
      <c r="K42" s="75"/>
      <c r="L42" s="75"/>
      <c r="M42" s="75"/>
      <c r="N42" s="76" t="s">
        <v>272</v>
      </c>
      <c r="O42" s="78" t="s">
        <v>134</v>
      </c>
    </row>
    <row r="43" spans="1:15" ht="13.5" customHeight="1">
      <c r="A43" s="72" t="s">
        <v>320</v>
      </c>
      <c r="C43" s="73"/>
      <c r="D43" s="74"/>
      <c r="E43" s="74" t="s">
        <v>339</v>
      </c>
      <c r="F43" s="74"/>
      <c r="G43" s="74"/>
      <c r="H43" s="74"/>
      <c r="I43" s="74"/>
      <c r="J43" s="74"/>
      <c r="K43" s="75"/>
      <c r="L43" s="75"/>
      <c r="M43" s="75"/>
      <c r="N43" s="76" t="s">
        <v>272</v>
      </c>
      <c r="O43" s="78" t="s">
        <v>134</v>
      </c>
    </row>
    <row r="44" spans="1:15" ht="13.5" customHeight="1">
      <c r="A44" s="72" t="s">
        <v>321</v>
      </c>
      <c r="C44" s="73"/>
      <c r="D44" s="74"/>
      <c r="E44" s="74" t="s">
        <v>244</v>
      </c>
      <c r="F44" s="74"/>
      <c r="G44" s="74"/>
      <c r="H44" s="74"/>
      <c r="I44" s="74"/>
      <c r="J44" s="74"/>
      <c r="K44" s="75"/>
      <c r="L44" s="75"/>
      <c r="M44" s="75"/>
      <c r="N44" s="76" t="s">
        <v>272</v>
      </c>
      <c r="O44" s="78" t="s">
        <v>134</v>
      </c>
    </row>
    <row r="45" spans="1:15" ht="13.5" customHeight="1">
      <c r="A45" s="72" t="s">
        <v>447</v>
      </c>
      <c r="C45" s="73"/>
      <c r="D45" s="74" t="s">
        <v>299</v>
      </c>
      <c r="E45" s="74"/>
      <c r="F45" s="74"/>
      <c r="G45" s="74"/>
      <c r="H45" s="74"/>
      <c r="I45" s="74"/>
      <c r="J45" s="74"/>
      <c r="K45" s="79"/>
      <c r="L45" s="79"/>
      <c r="M45" s="79"/>
      <c r="N45" s="76">
        <v>3172</v>
      </c>
      <c r="O45" s="77" t="s">
        <v>134</v>
      </c>
    </row>
    <row r="46" spans="1:15" ht="13.5" customHeight="1">
      <c r="A46" s="72" t="s">
        <v>169</v>
      </c>
      <c r="C46" s="73"/>
      <c r="D46" s="74"/>
      <c r="E46" s="74" t="s">
        <v>340</v>
      </c>
      <c r="F46" s="74"/>
      <c r="G46" s="74"/>
      <c r="H46" s="74"/>
      <c r="I46" s="74"/>
      <c r="J46" s="74"/>
      <c r="K46" s="79"/>
      <c r="L46" s="79"/>
      <c r="M46" s="79"/>
      <c r="N46" s="76">
        <v>15</v>
      </c>
      <c r="O46" s="78" t="s">
        <v>134</v>
      </c>
    </row>
    <row r="47" spans="1:15" ht="13.5" customHeight="1" thickBot="1">
      <c r="A47" s="72" t="s">
        <v>286</v>
      </c>
      <c r="C47" s="73"/>
      <c r="D47" s="74"/>
      <c r="E47" s="74" t="s">
        <v>244</v>
      </c>
      <c r="F47" s="74"/>
      <c r="G47" s="74"/>
      <c r="H47" s="74"/>
      <c r="I47" s="74"/>
      <c r="J47" s="74"/>
      <c r="K47" s="79"/>
      <c r="L47" s="79"/>
      <c r="M47" s="79"/>
      <c r="N47" s="76">
        <v>3157</v>
      </c>
      <c r="O47" s="78" t="s">
        <v>134</v>
      </c>
    </row>
    <row r="48" spans="1:15" ht="14.25" customHeight="1" thickBot="1">
      <c r="A48" s="72" t="s">
        <v>322</v>
      </c>
      <c r="C48" s="85" t="s">
        <v>325</v>
      </c>
      <c r="D48" s="86"/>
      <c r="E48" s="86"/>
      <c r="F48" s="86"/>
      <c r="G48" s="86"/>
      <c r="H48" s="86"/>
      <c r="I48" s="86"/>
      <c r="J48" s="86"/>
      <c r="K48" s="87"/>
      <c r="L48" s="87"/>
      <c r="M48" s="87"/>
      <c r="N48" s="88">
        <v>-5014429</v>
      </c>
      <c r="O48" s="89" t="s">
        <v>274</v>
      </c>
    </row>
    <row r="49" spans="3:15" ht="3.75" customHeight="1">
      <c r="C49" s="90"/>
      <c r="D49" s="90"/>
      <c r="E49" s="91"/>
      <c r="F49" s="91"/>
      <c r="G49" s="91"/>
      <c r="H49" s="91"/>
      <c r="I49" s="91"/>
      <c r="J49" s="92"/>
      <c r="K49" s="92"/>
      <c r="L49" s="92"/>
      <c r="M49" s="93"/>
      <c r="N49" s="93"/>
      <c r="O49" s="93"/>
    </row>
    <row r="50" spans="3:15" ht="15.6" customHeight="1">
      <c r="C50" s="94"/>
      <c r="D50" s="94" t="s">
        <v>233</v>
      </c>
      <c r="E50" s="95"/>
      <c r="F50" s="95"/>
      <c r="G50" s="95"/>
      <c r="H50" s="95"/>
      <c r="I50" s="95"/>
      <c r="J50" s="96"/>
      <c r="K50" s="96"/>
      <c r="L50" s="96"/>
      <c r="M50" s="93"/>
      <c r="N50" s="93"/>
      <c r="O50" s="93"/>
    </row>
  </sheetData>
  <mergeCells count="5">
    <mergeCell ref="C9:O9"/>
    <mergeCell ref="C10:O10"/>
    <mergeCell ref="C11:O11"/>
    <mergeCell ref="C13:M13"/>
    <mergeCell ref="N13:O13"/>
  </mergeCells>
  <phoneticPr fontId="11"/>
  <pageMargins left="0.70866141732282995" right="0.70866141732282995" top="0.39370078740157" bottom="0.39370078740157" header="0.51181102362205" footer="0.511811023622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13470-40D4-4EA3-B999-3A9ECDFCC72E}">
  <sheetPr>
    <pageSetUpPr fitToPage="1"/>
  </sheetPr>
  <dimension ref="A1:S35"/>
  <sheetViews>
    <sheetView topLeftCell="C8" zoomScaleNormal="100" workbookViewId="0">
      <selection activeCell="C1" sqref="C1"/>
    </sheetView>
  </sheetViews>
  <sheetFormatPr defaultColWidth="9" defaultRowHeight="13.5"/>
  <cols>
    <col min="1" max="1" width="9" style="55" hidden="1" customWidth="1"/>
    <col min="2" max="2" width="1.125" style="55" customWidth="1"/>
    <col min="3" max="3" width="1.625" style="55" customWidth="1"/>
    <col min="4" max="9" width="2" style="55" customWidth="1"/>
    <col min="10" max="10" width="15.375" style="55" customWidth="1"/>
    <col min="11" max="11" width="21.625" style="55" customWidth="1"/>
    <col min="12" max="12" width="3" style="55" customWidth="1"/>
    <col min="13" max="13" width="21.625" style="55" customWidth="1"/>
    <col min="14" max="14" width="3" style="55" customWidth="1"/>
    <col min="15" max="15" width="21.625" style="55" customWidth="1"/>
    <col min="16" max="16" width="3" style="55" customWidth="1"/>
    <col min="17" max="17" width="21.625" style="55" hidden="1" customWidth="1"/>
    <col min="18" max="18" width="3" style="55" hidden="1" customWidth="1"/>
    <col min="19" max="19" width="1" style="55" customWidth="1"/>
    <col min="20" max="16384" width="9" style="55"/>
  </cols>
  <sheetData>
    <row r="1" spans="1:19" ht="12.75" customHeight="1">
      <c r="C1" s="55" t="s">
        <v>443</v>
      </c>
    </row>
    <row r="2" spans="1:19" ht="12.75" customHeight="1">
      <c r="C2" s="55" t="s">
        <v>437</v>
      </c>
    </row>
    <row r="3" spans="1:19" ht="12.75" customHeight="1">
      <c r="C3" s="55" t="s">
        <v>225</v>
      </c>
    </row>
    <row r="4" spans="1:19" ht="12.75" customHeight="1">
      <c r="C4" s="55" t="s">
        <v>435</v>
      </c>
    </row>
    <row r="5" spans="1:19" ht="12.75" customHeight="1">
      <c r="C5" s="55" t="s">
        <v>210</v>
      </c>
    </row>
    <row r="6" spans="1:19" ht="12.75" customHeight="1">
      <c r="C6" s="55" t="s">
        <v>227</v>
      </c>
    </row>
    <row r="7" spans="1:19" ht="12.75" customHeight="1">
      <c r="C7" s="55" t="s">
        <v>77</v>
      </c>
    </row>
    <row r="8" spans="1:19" ht="12.75" customHeight="1"/>
    <row r="9" spans="1:19" ht="24" customHeight="1">
      <c r="C9" s="229" t="s">
        <v>436</v>
      </c>
      <c r="D9" s="229"/>
      <c r="E9" s="229"/>
      <c r="F9" s="229"/>
      <c r="G9" s="229"/>
      <c r="H9" s="229"/>
      <c r="I9" s="229"/>
      <c r="J9" s="229"/>
      <c r="K9" s="229"/>
      <c r="L9" s="229"/>
      <c r="M9" s="229"/>
      <c r="N9" s="229"/>
      <c r="O9" s="229"/>
      <c r="P9" s="229"/>
      <c r="Q9" s="229"/>
      <c r="R9" s="229"/>
    </row>
    <row r="10" spans="1:19" ht="17.25" customHeight="1">
      <c r="C10" s="230" t="s">
        <v>444</v>
      </c>
      <c r="D10" s="230"/>
      <c r="E10" s="230"/>
      <c r="F10" s="230"/>
      <c r="G10" s="230"/>
      <c r="H10" s="230"/>
      <c r="I10" s="230"/>
      <c r="J10" s="230"/>
      <c r="K10" s="230"/>
      <c r="L10" s="230"/>
      <c r="M10" s="230"/>
      <c r="N10" s="230"/>
      <c r="O10" s="230"/>
      <c r="P10" s="230"/>
      <c r="Q10" s="230"/>
      <c r="R10" s="230"/>
    </row>
    <row r="11" spans="1:19" ht="17.25" customHeight="1">
      <c r="C11" s="230" t="s">
        <v>445</v>
      </c>
      <c r="D11" s="230"/>
      <c r="E11" s="230"/>
      <c r="F11" s="230"/>
      <c r="G11" s="230"/>
      <c r="H11" s="230"/>
      <c r="I11" s="230"/>
      <c r="J11" s="230"/>
      <c r="K11" s="230"/>
      <c r="L11" s="230"/>
      <c r="M11" s="230"/>
      <c r="N11" s="230"/>
      <c r="O11" s="230"/>
      <c r="P11" s="230"/>
      <c r="Q11" s="230"/>
      <c r="R11" s="230"/>
    </row>
    <row r="12" spans="1:19" ht="15.75" customHeight="1" thickBot="1">
      <c r="O12" s="231" t="s">
        <v>285</v>
      </c>
      <c r="P12" s="231"/>
      <c r="Q12" s="231"/>
      <c r="R12" s="231"/>
    </row>
    <row r="13" spans="1:19" ht="12.75" customHeight="1">
      <c r="C13" s="232" t="s">
        <v>448</v>
      </c>
      <c r="D13" s="233"/>
      <c r="E13" s="233"/>
      <c r="F13" s="233"/>
      <c r="G13" s="233"/>
      <c r="H13" s="233"/>
      <c r="I13" s="233"/>
      <c r="J13" s="234"/>
      <c r="K13" s="238" t="s">
        <v>449</v>
      </c>
      <c r="L13" s="233"/>
      <c r="M13" s="97"/>
      <c r="N13" s="97"/>
      <c r="O13" s="97"/>
      <c r="P13" s="97"/>
      <c r="Q13" s="97"/>
      <c r="R13" s="98"/>
      <c r="S13" s="58"/>
    </row>
    <row r="14" spans="1:19" ht="29.25" customHeight="1" thickBot="1">
      <c r="C14" s="235"/>
      <c r="D14" s="236"/>
      <c r="E14" s="236"/>
      <c r="F14" s="236"/>
      <c r="G14" s="236"/>
      <c r="H14" s="236"/>
      <c r="I14" s="236"/>
      <c r="J14" s="237"/>
      <c r="K14" s="239"/>
      <c r="L14" s="236"/>
      <c r="M14" s="240" t="s">
        <v>450</v>
      </c>
      <c r="N14" s="241"/>
      <c r="O14" s="240" t="s">
        <v>451</v>
      </c>
      <c r="P14" s="241"/>
      <c r="Q14" s="242" t="s">
        <v>452</v>
      </c>
      <c r="R14" s="243"/>
      <c r="S14" s="58"/>
    </row>
    <row r="15" spans="1:19" ht="15.95" customHeight="1">
      <c r="A15" s="57" t="s">
        <v>357</v>
      </c>
      <c r="C15" s="99" t="s">
        <v>365</v>
      </c>
      <c r="D15" s="97"/>
      <c r="E15" s="97"/>
      <c r="F15" s="97"/>
      <c r="G15" s="97"/>
      <c r="H15" s="97"/>
      <c r="I15" s="97"/>
      <c r="J15" s="97"/>
      <c r="K15" s="100">
        <v>26216550</v>
      </c>
      <c r="L15" s="101" t="s">
        <v>134</v>
      </c>
      <c r="M15" s="102">
        <v>27896859</v>
      </c>
      <c r="N15" s="97" t="s">
        <v>134</v>
      </c>
      <c r="O15" s="100">
        <v>-1680309</v>
      </c>
      <c r="P15" s="101" t="s">
        <v>134</v>
      </c>
      <c r="Q15" s="102" t="s">
        <v>272</v>
      </c>
      <c r="R15" s="103" t="s">
        <v>134</v>
      </c>
      <c r="S15" s="58"/>
    </row>
    <row r="16" spans="1:19" ht="15.95" customHeight="1">
      <c r="A16" s="57" t="s">
        <v>232</v>
      </c>
      <c r="C16" s="104"/>
      <c r="D16" s="105" t="s">
        <v>367</v>
      </c>
      <c r="E16" s="105"/>
      <c r="F16" s="105"/>
      <c r="G16" s="105"/>
      <c r="H16" s="105"/>
      <c r="I16" s="105"/>
      <c r="J16" s="105"/>
      <c r="K16" s="106">
        <v>-5014429</v>
      </c>
      <c r="L16" s="107" t="s">
        <v>134</v>
      </c>
      <c r="M16" s="244"/>
      <c r="N16" s="245"/>
      <c r="O16" s="106">
        <v>-5014429</v>
      </c>
      <c r="P16" s="107" t="s">
        <v>134</v>
      </c>
      <c r="Q16" s="108" t="s">
        <v>272</v>
      </c>
      <c r="R16" s="109" t="s">
        <v>134</v>
      </c>
      <c r="S16" s="58"/>
    </row>
    <row r="17" spans="1:19" ht="15.95" customHeight="1">
      <c r="A17" s="57" t="s">
        <v>336</v>
      </c>
      <c r="C17" s="58"/>
      <c r="D17" s="55" t="s">
        <v>314</v>
      </c>
      <c r="K17" s="62">
        <v>3237439</v>
      </c>
      <c r="L17" s="110" t="s">
        <v>134</v>
      </c>
      <c r="M17" s="246"/>
      <c r="N17" s="247"/>
      <c r="O17" s="62">
        <v>3237439</v>
      </c>
      <c r="P17" s="110" t="s">
        <v>134</v>
      </c>
      <c r="Q17" s="111" t="s">
        <v>272</v>
      </c>
      <c r="R17" s="60" t="s">
        <v>134</v>
      </c>
      <c r="S17" s="58"/>
    </row>
    <row r="18" spans="1:19" ht="15.95" customHeight="1">
      <c r="A18" s="57" t="s">
        <v>189</v>
      </c>
      <c r="C18" s="58"/>
      <c r="E18" s="55" t="s">
        <v>81</v>
      </c>
      <c r="K18" s="62">
        <v>2446457</v>
      </c>
      <c r="L18" s="110" t="s">
        <v>134</v>
      </c>
      <c r="M18" s="246"/>
      <c r="N18" s="247"/>
      <c r="O18" s="62">
        <v>2446457</v>
      </c>
      <c r="P18" s="110" t="s">
        <v>134</v>
      </c>
      <c r="Q18" s="111" t="s">
        <v>272</v>
      </c>
      <c r="R18" s="60" t="s">
        <v>134</v>
      </c>
      <c r="S18" s="58"/>
    </row>
    <row r="19" spans="1:19" ht="15.95" customHeight="1">
      <c r="A19" s="57" t="s">
        <v>358</v>
      </c>
      <c r="C19" s="112"/>
      <c r="D19" s="113"/>
      <c r="E19" s="113" t="s">
        <v>372</v>
      </c>
      <c r="F19" s="113"/>
      <c r="G19" s="113"/>
      <c r="H19" s="113"/>
      <c r="I19" s="113"/>
      <c r="J19" s="113"/>
      <c r="K19" s="114">
        <v>790982</v>
      </c>
      <c r="L19" s="115" t="s">
        <v>134</v>
      </c>
      <c r="M19" s="246"/>
      <c r="N19" s="247"/>
      <c r="O19" s="114">
        <v>790982</v>
      </c>
      <c r="P19" s="115" t="s">
        <v>134</v>
      </c>
      <c r="Q19" s="116" t="s">
        <v>272</v>
      </c>
      <c r="R19" s="117" t="s">
        <v>134</v>
      </c>
      <c r="S19" s="58"/>
    </row>
    <row r="20" spans="1:19" ht="15.95" customHeight="1">
      <c r="A20" s="57" t="s">
        <v>359</v>
      </c>
      <c r="C20" s="58"/>
      <c r="D20" s="55" t="s">
        <v>366</v>
      </c>
      <c r="K20" s="62">
        <v>-1776989</v>
      </c>
      <c r="L20" s="110" t="s">
        <v>134</v>
      </c>
      <c r="M20" s="248"/>
      <c r="N20" s="249"/>
      <c r="O20" s="62">
        <v>-1776989</v>
      </c>
      <c r="P20" s="110" t="s">
        <v>274</v>
      </c>
      <c r="Q20" s="111" t="s">
        <v>272</v>
      </c>
      <c r="R20" s="60" t="s">
        <v>134</v>
      </c>
      <c r="S20" s="58"/>
    </row>
    <row r="21" spans="1:19" ht="15.95" customHeight="1">
      <c r="A21" s="57" t="s">
        <v>34</v>
      </c>
      <c r="C21" s="104"/>
      <c r="D21" s="105" t="s">
        <v>12</v>
      </c>
      <c r="E21" s="105"/>
      <c r="F21" s="105"/>
      <c r="G21" s="105"/>
      <c r="H21" s="105"/>
      <c r="I21" s="105"/>
      <c r="J21" s="105"/>
      <c r="K21" s="244"/>
      <c r="L21" s="245"/>
      <c r="M21" s="108">
        <v>-1769582</v>
      </c>
      <c r="N21" s="118" t="s">
        <v>274</v>
      </c>
      <c r="O21" s="106">
        <v>1769582</v>
      </c>
      <c r="P21" s="107" t="s">
        <v>274</v>
      </c>
      <c r="Q21" s="244"/>
      <c r="R21" s="250"/>
      <c r="S21" s="58"/>
    </row>
    <row r="22" spans="1:19" ht="15.95" customHeight="1">
      <c r="A22" s="57" t="s">
        <v>167</v>
      </c>
      <c r="C22" s="58"/>
      <c r="E22" s="55" t="s">
        <v>373</v>
      </c>
      <c r="K22" s="246"/>
      <c r="L22" s="247"/>
      <c r="M22" s="111">
        <v>451447</v>
      </c>
      <c r="N22" s="119" t="s">
        <v>134</v>
      </c>
      <c r="O22" s="62">
        <v>-451447</v>
      </c>
      <c r="P22" s="110" t="s">
        <v>134</v>
      </c>
      <c r="Q22" s="246"/>
      <c r="R22" s="251"/>
      <c r="S22" s="58"/>
    </row>
    <row r="23" spans="1:19" ht="15.95" customHeight="1">
      <c r="A23" s="57" t="s">
        <v>360</v>
      </c>
      <c r="C23" s="58"/>
      <c r="E23" s="55" t="s">
        <v>374</v>
      </c>
      <c r="K23" s="246"/>
      <c r="L23" s="247"/>
      <c r="M23" s="111">
        <v>-2225929</v>
      </c>
      <c r="N23" s="119" t="s">
        <v>134</v>
      </c>
      <c r="O23" s="62">
        <v>2225929</v>
      </c>
      <c r="P23" s="110" t="s">
        <v>134</v>
      </c>
      <c r="Q23" s="246"/>
      <c r="R23" s="251"/>
      <c r="S23" s="58"/>
    </row>
    <row r="24" spans="1:19" ht="15.95" customHeight="1">
      <c r="A24" s="57" t="s">
        <v>361</v>
      </c>
      <c r="C24" s="58"/>
      <c r="E24" s="55" t="s">
        <v>375</v>
      </c>
      <c r="K24" s="246"/>
      <c r="L24" s="247"/>
      <c r="M24" s="111">
        <v>124158</v>
      </c>
      <c r="N24" s="119" t="s">
        <v>134</v>
      </c>
      <c r="O24" s="62">
        <v>-124158</v>
      </c>
      <c r="P24" s="110" t="s">
        <v>134</v>
      </c>
      <c r="Q24" s="246"/>
      <c r="R24" s="251"/>
      <c r="S24" s="58"/>
    </row>
    <row r="25" spans="1:19" ht="15.95" customHeight="1">
      <c r="A25" s="57" t="s">
        <v>140</v>
      </c>
      <c r="C25" s="58"/>
      <c r="E25" s="55" t="s">
        <v>376</v>
      </c>
      <c r="K25" s="246"/>
      <c r="L25" s="247"/>
      <c r="M25" s="111">
        <v>-119259</v>
      </c>
      <c r="N25" s="119" t="s">
        <v>134</v>
      </c>
      <c r="O25" s="62">
        <v>119259</v>
      </c>
      <c r="P25" s="110" t="s">
        <v>134</v>
      </c>
      <c r="Q25" s="246"/>
      <c r="R25" s="251"/>
      <c r="S25" s="58"/>
    </row>
    <row r="26" spans="1:19" ht="15.95" customHeight="1">
      <c r="A26" s="57" t="s">
        <v>57</v>
      </c>
      <c r="C26" s="58"/>
      <c r="D26" s="55" t="s">
        <v>70</v>
      </c>
      <c r="K26" s="62" t="s">
        <v>272</v>
      </c>
      <c r="L26" s="110" t="s">
        <v>134</v>
      </c>
      <c r="M26" s="111" t="s">
        <v>272</v>
      </c>
      <c r="N26" s="119" t="s">
        <v>134</v>
      </c>
      <c r="O26" s="246"/>
      <c r="P26" s="247"/>
      <c r="Q26" s="246"/>
      <c r="R26" s="251"/>
      <c r="S26" s="58"/>
    </row>
    <row r="27" spans="1:19" ht="15.95" customHeight="1">
      <c r="A27" s="57" t="s">
        <v>363</v>
      </c>
      <c r="C27" s="58"/>
      <c r="D27" s="55" t="s">
        <v>368</v>
      </c>
      <c r="K27" s="62">
        <v>-1095706</v>
      </c>
      <c r="L27" s="110" t="s">
        <v>134</v>
      </c>
      <c r="M27" s="111">
        <v>-1095706</v>
      </c>
      <c r="N27" s="119" t="s">
        <v>134</v>
      </c>
      <c r="O27" s="62" t="s">
        <v>272</v>
      </c>
      <c r="P27" s="110" t="s">
        <v>134</v>
      </c>
      <c r="Q27" s="246"/>
      <c r="R27" s="251"/>
      <c r="S27" s="58"/>
    </row>
    <row r="28" spans="1:19" ht="15.95" hidden="1" customHeight="1">
      <c r="A28" s="57" t="s">
        <v>453</v>
      </c>
      <c r="C28" s="58"/>
      <c r="D28" s="55" t="s">
        <v>370</v>
      </c>
      <c r="K28" s="62" t="s">
        <v>272</v>
      </c>
      <c r="L28" s="110" t="s">
        <v>134</v>
      </c>
      <c r="M28" s="246"/>
      <c r="N28" s="247"/>
      <c r="O28" s="246"/>
      <c r="P28" s="247"/>
      <c r="Q28" s="111" t="s">
        <v>272</v>
      </c>
      <c r="R28" s="60" t="s">
        <v>134</v>
      </c>
      <c r="S28" s="58"/>
    </row>
    <row r="29" spans="1:19" ht="15.95" hidden="1" customHeight="1">
      <c r="A29" s="57" t="s">
        <v>454</v>
      </c>
      <c r="C29" s="58"/>
      <c r="D29" s="55" t="s">
        <v>332</v>
      </c>
      <c r="K29" s="62" t="s">
        <v>272</v>
      </c>
      <c r="L29" s="110" t="s">
        <v>134</v>
      </c>
      <c r="M29" s="246"/>
      <c r="N29" s="247"/>
      <c r="O29" s="246"/>
      <c r="P29" s="247"/>
      <c r="Q29" s="111" t="s">
        <v>272</v>
      </c>
      <c r="R29" s="60" t="s">
        <v>134</v>
      </c>
      <c r="S29" s="58"/>
    </row>
    <row r="30" spans="1:19" ht="15.95" hidden="1" customHeight="1">
      <c r="A30" s="57" t="s">
        <v>455</v>
      </c>
      <c r="C30" s="58"/>
      <c r="D30" s="55" t="s">
        <v>371</v>
      </c>
      <c r="K30" s="62" t="s">
        <v>272</v>
      </c>
      <c r="L30" s="110" t="s">
        <v>134</v>
      </c>
      <c r="M30" s="246"/>
      <c r="N30" s="247"/>
      <c r="O30" s="246"/>
      <c r="P30" s="247"/>
      <c r="Q30" s="111" t="s">
        <v>272</v>
      </c>
      <c r="R30" s="60" t="s">
        <v>134</v>
      </c>
      <c r="S30" s="58"/>
    </row>
    <row r="31" spans="1:19" ht="15.95" customHeight="1">
      <c r="A31" s="57" t="s">
        <v>90</v>
      </c>
      <c r="C31" s="112"/>
      <c r="D31" s="113" t="s">
        <v>244</v>
      </c>
      <c r="E31" s="113"/>
      <c r="F31" s="113"/>
      <c r="G31" s="113"/>
      <c r="H31" s="113"/>
      <c r="I31" s="113"/>
      <c r="J31" s="113"/>
      <c r="K31" s="114">
        <v>1076240</v>
      </c>
      <c r="L31" s="115" t="s">
        <v>134</v>
      </c>
      <c r="M31" s="116">
        <v>1094235</v>
      </c>
      <c r="N31" s="120" t="s">
        <v>134</v>
      </c>
      <c r="O31" s="114">
        <v>-17995</v>
      </c>
      <c r="P31" s="115" t="s">
        <v>134</v>
      </c>
      <c r="Q31" s="252"/>
      <c r="R31" s="253"/>
      <c r="S31" s="58"/>
    </row>
    <row r="32" spans="1:19" ht="15.95" customHeight="1" thickBot="1">
      <c r="A32" s="57" t="s">
        <v>364</v>
      </c>
      <c r="C32" s="58"/>
      <c r="D32" s="55" t="s">
        <v>96</v>
      </c>
      <c r="K32" s="62">
        <v>-1796455</v>
      </c>
      <c r="L32" s="110" t="s">
        <v>134</v>
      </c>
      <c r="M32" s="111">
        <v>-1771053</v>
      </c>
      <c r="N32" s="119" t="s">
        <v>134</v>
      </c>
      <c r="O32" s="62">
        <v>-25402</v>
      </c>
      <c r="P32" s="110" t="s">
        <v>134</v>
      </c>
      <c r="Q32" s="111" t="s">
        <v>272</v>
      </c>
      <c r="R32" s="60" t="s">
        <v>134</v>
      </c>
      <c r="S32" s="58"/>
    </row>
    <row r="33" spans="1:19" ht="15.95" customHeight="1" thickBot="1">
      <c r="A33" s="57" t="s">
        <v>308</v>
      </c>
      <c r="C33" s="121" t="s">
        <v>196</v>
      </c>
      <c r="D33" s="122"/>
      <c r="E33" s="122"/>
      <c r="F33" s="122"/>
      <c r="G33" s="122"/>
      <c r="H33" s="122"/>
      <c r="I33" s="122"/>
      <c r="J33" s="122"/>
      <c r="K33" s="65">
        <v>24420095</v>
      </c>
      <c r="L33" s="123" t="s">
        <v>134</v>
      </c>
      <c r="M33" s="67">
        <v>26125806</v>
      </c>
      <c r="N33" s="124" t="s">
        <v>134</v>
      </c>
      <c r="O33" s="65">
        <v>-1705711</v>
      </c>
      <c r="P33" s="123" t="s">
        <v>134</v>
      </c>
      <c r="Q33" s="67" t="s">
        <v>272</v>
      </c>
      <c r="R33" s="66" t="s">
        <v>134</v>
      </c>
      <c r="S33" s="58"/>
    </row>
    <row r="34" spans="1:19" ht="6.75" customHeight="1"/>
    <row r="35" spans="1:19" ht="15.6" customHeight="1">
      <c r="D35" s="55" t="s">
        <v>456</v>
      </c>
    </row>
  </sheetData>
  <mergeCells count="34">
    <mergeCell ref="M29:N29"/>
    <mergeCell ref="O29:P29"/>
    <mergeCell ref="M30:N30"/>
    <mergeCell ref="O30:P30"/>
    <mergeCell ref="Q31:R31"/>
    <mergeCell ref="M28:N28"/>
    <mergeCell ref="O28:P28"/>
    <mergeCell ref="Q21:R21"/>
    <mergeCell ref="K22:L22"/>
    <mergeCell ref="Q22:R22"/>
    <mergeCell ref="K23:L23"/>
    <mergeCell ref="Q23:R23"/>
    <mergeCell ref="K24:L24"/>
    <mergeCell ref="Q24:R24"/>
    <mergeCell ref="K21:L21"/>
    <mergeCell ref="K25:L25"/>
    <mergeCell ref="Q25:R25"/>
    <mergeCell ref="O26:P26"/>
    <mergeCell ref="Q26:R26"/>
    <mergeCell ref="Q27:R27"/>
    <mergeCell ref="M16:N16"/>
    <mergeCell ref="M17:N17"/>
    <mergeCell ref="M18:N18"/>
    <mergeCell ref="M19:N19"/>
    <mergeCell ref="M20:N20"/>
    <mergeCell ref="C9:R9"/>
    <mergeCell ref="C10:R10"/>
    <mergeCell ref="C11:R11"/>
    <mergeCell ref="O12:R12"/>
    <mergeCell ref="C13:J14"/>
    <mergeCell ref="K13:L14"/>
    <mergeCell ref="M14:N14"/>
    <mergeCell ref="O14:P14"/>
    <mergeCell ref="Q14:R14"/>
  </mergeCells>
  <phoneticPr fontId="11"/>
  <pageMargins left="0.70866141732282995" right="0.70866141732282995" top="0.39370078740157" bottom="0.39370078740157" header="0.51181102362205" footer="0.51181102362205"/>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C0FA-50D9-41A7-ADAB-EC61162C1AEF}">
  <sheetPr>
    <pageSetUpPr fitToPage="1"/>
  </sheetPr>
  <dimension ref="A1:N69"/>
  <sheetViews>
    <sheetView tabSelected="1" topLeftCell="B27" zoomScaleNormal="100" workbookViewId="0">
      <selection activeCell="C1" sqref="C1"/>
    </sheetView>
  </sheetViews>
  <sheetFormatPr defaultColWidth="9" defaultRowHeight="13.5"/>
  <cols>
    <col min="1" max="1" width="9" style="55" hidden="1" customWidth="1"/>
    <col min="2" max="2" width="0.75" style="55" customWidth="1"/>
    <col min="3" max="11" width="2.125" style="55" customWidth="1"/>
    <col min="12" max="12" width="13.25" style="55" customWidth="1"/>
    <col min="13" max="13" width="21.625" style="55" customWidth="1"/>
    <col min="14" max="14" width="3" style="55" customWidth="1"/>
    <col min="15" max="15" width="0.75" style="55" customWidth="1"/>
    <col min="16" max="16384" width="9" style="55"/>
  </cols>
  <sheetData>
    <row r="1" spans="1:14" ht="13.5" customHeight="1">
      <c r="C1" s="55" t="s">
        <v>443</v>
      </c>
    </row>
    <row r="2" spans="1:14" ht="13.5" customHeight="1">
      <c r="C2" s="55" t="s">
        <v>437</v>
      </c>
    </row>
    <row r="3" spans="1:14" ht="13.5" customHeight="1">
      <c r="C3" s="55" t="s">
        <v>225</v>
      </c>
    </row>
    <row r="4" spans="1:14" ht="13.5" customHeight="1">
      <c r="C4" s="55" t="s">
        <v>435</v>
      </c>
    </row>
    <row r="5" spans="1:14" ht="13.5" customHeight="1">
      <c r="C5" s="55" t="s">
        <v>210</v>
      </c>
    </row>
    <row r="6" spans="1:14" ht="13.5" customHeight="1">
      <c r="C6" s="55" t="s">
        <v>227</v>
      </c>
    </row>
    <row r="7" spans="1:14" ht="13.5" customHeight="1">
      <c r="C7" s="55" t="s">
        <v>77</v>
      </c>
    </row>
    <row r="8" spans="1:14" ht="13.5" customHeight="1"/>
    <row r="9" spans="1:14" ht="24" customHeight="1">
      <c r="C9" s="254" t="s">
        <v>362</v>
      </c>
      <c r="D9" s="254"/>
      <c r="E9" s="254"/>
      <c r="F9" s="254"/>
      <c r="G9" s="254"/>
      <c r="H9" s="254"/>
      <c r="I9" s="254"/>
      <c r="J9" s="254"/>
      <c r="K9" s="254"/>
      <c r="L9" s="254"/>
      <c r="M9" s="254"/>
      <c r="N9" s="254"/>
    </row>
    <row r="10" spans="1:14" ht="14.25" customHeight="1">
      <c r="C10" s="220" t="s">
        <v>444</v>
      </c>
      <c r="D10" s="220"/>
      <c r="E10" s="220"/>
      <c r="F10" s="220"/>
      <c r="G10" s="220"/>
      <c r="H10" s="220"/>
      <c r="I10" s="220"/>
      <c r="J10" s="220"/>
      <c r="K10" s="220"/>
      <c r="L10" s="220"/>
      <c r="M10" s="220"/>
      <c r="N10" s="220"/>
    </row>
    <row r="11" spans="1:14" ht="14.25" customHeight="1">
      <c r="C11" s="220" t="s">
        <v>445</v>
      </c>
      <c r="D11" s="220"/>
      <c r="E11" s="220"/>
      <c r="F11" s="220"/>
      <c r="G11" s="220"/>
      <c r="H11" s="220"/>
      <c r="I11" s="220"/>
      <c r="J11" s="220"/>
      <c r="K11" s="220"/>
      <c r="L11" s="220"/>
      <c r="M11" s="220"/>
      <c r="N11" s="220"/>
    </row>
    <row r="12" spans="1:14" ht="14.25" customHeight="1" thickBot="1">
      <c r="N12" s="56" t="s">
        <v>285</v>
      </c>
    </row>
    <row r="13" spans="1:14" ht="13.5" customHeight="1">
      <c r="C13" s="232" t="s">
        <v>439</v>
      </c>
      <c r="D13" s="233"/>
      <c r="E13" s="233"/>
      <c r="F13" s="233"/>
      <c r="G13" s="233"/>
      <c r="H13" s="233"/>
      <c r="I13" s="233"/>
      <c r="J13" s="233"/>
      <c r="K13" s="233"/>
      <c r="L13" s="233"/>
      <c r="M13" s="238" t="s">
        <v>440</v>
      </c>
      <c r="N13" s="255"/>
    </row>
    <row r="14" spans="1:14" ht="14.25" customHeight="1" thickBot="1">
      <c r="C14" s="235"/>
      <c r="D14" s="236"/>
      <c r="E14" s="236"/>
      <c r="F14" s="236"/>
      <c r="G14" s="236"/>
      <c r="H14" s="236"/>
      <c r="I14" s="236"/>
      <c r="J14" s="236"/>
      <c r="K14" s="236"/>
      <c r="L14" s="236"/>
      <c r="M14" s="239"/>
      <c r="N14" s="256"/>
    </row>
    <row r="15" spans="1:14">
      <c r="A15" s="57"/>
      <c r="C15" s="58" t="s">
        <v>149</v>
      </c>
      <c r="M15" s="62"/>
      <c r="N15" s="60"/>
    </row>
    <row r="16" spans="1:14">
      <c r="A16" s="57" t="s">
        <v>273</v>
      </c>
      <c r="C16" s="58"/>
      <c r="D16" s="55" t="s">
        <v>407</v>
      </c>
      <c r="M16" s="62">
        <v>3037293</v>
      </c>
      <c r="N16" s="60" t="s">
        <v>134</v>
      </c>
    </row>
    <row r="17" spans="1:14">
      <c r="A17" s="57" t="s">
        <v>122</v>
      </c>
      <c r="C17" s="58"/>
      <c r="E17" s="55" t="s">
        <v>114</v>
      </c>
      <c r="M17" s="62">
        <v>1420226</v>
      </c>
      <c r="N17" s="60" t="s">
        <v>134</v>
      </c>
    </row>
    <row r="18" spans="1:14">
      <c r="A18" s="57" t="s">
        <v>161</v>
      </c>
      <c r="C18" s="58"/>
      <c r="F18" s="55" t="s">
        <v>420</v>
      </c>
      <c r="M18" s="62">
        <v>691594</v>
      </c>
      <c r="N18" s="60" t="s">
        <v>134</v>
      </c>
    </row>
    <row r="19" spans="1:14">
      <c r="A19" s="57" t="s">
        <v>204</v>
      </c>
      <c r="C19" s="58"/>
      <c r="F19" s="55" t="s">
        <v>421</v>
      </c>
      <c r="M19" s="62">
        <v>691188</v>
      </c>
      <c r="N19" s="60" t="s">
        <v>134</v>
      </c>
    </row>
    <row r="20" spans="1:14">
      <c r="A20" s="57" t="s">
        <v>356</v>
      </c>
      <c r="C20" s="58"/>
      <c r="F20" s="55" t="s">
        <v>422</v>
      </c>
      <c r="M20" s="62">
        <v>5994</v>
      </c>
      <c r="N20" s="60" t="s">
        <v>134</v>
      </c>
    </row>
    <row r="21" spans="1:14">
      <c r="A21" s="57" t="s">
        <v>378</v>
      </c>
      <c r="C21" s="58"/>
      <c r="F21" s="55" t="s">
        <v>414</v>
      </c>
      <c r="M21" s="62">
        <v>31450</v>
      </c>
      <c r="N21" s="60" t="s">
        <v>134</v>
      </c>
    </row>
    <row r="22" spans="1:14">
      <c r="A22" s="57" t="s">
        <v>51</v>
      </c>
      <c r="C22" s="58"/>
      <c r="E22" s="55" t="s">
        <v>163</v>
      </c>
      <c r="M22" s="62">
        <v>1617067</v>
      </c>
      <c r="N22" s="60" t="s">
        <v>134</v>
      </c>
    </row>
    <row r="23" spans="1:14">
      <c r="A23" s="57" t="s">
        <v>379</v>
      </c>
      <c r="C23" s="58"/>
      <c r="F23" s="55" t="s">
        <v>237</v>
      </c>
      <c r="M23" s="62">
        <v>1287884</v>
      </c>
      <c r="N23" s="60" t="s">
        <v>134</v>
      </c>
    </row>
    <row r="24" spans="1:14">
      <c r="A24" s="57" t="s">
        <v>380</v>
      </c>
      <c r="C24" s="58"/>
      <c r="F24" s="55" t="s">
        <v>423</v>
      </c>
      <c r="M24" s="62">
        <v>109339</v>
      </c>
      <c r="N24" s="60" t="s">
        <v>134</v>
      </c>
    </row>
    <row r="25" spans="1:14">
      <c r="A25" s="57" t="s">
        <v>381</v>
      </c>
      <c r="C25" s="58"/>
      <c r="F25" s="55" t="s">
        <v>424</v>
      </c>
      <c r="M25" s="62">
        <v>216282</v>
      </c>
      <c r="N25" s="60" t="s">
        <v>134</v>
      </c>
    </row>
    <row r="26" spans="1:14">
      <c r="A26" s="57" t="s">
        <v>382</v>
      </c>
      <c r="C26" s="58"/>
      <c r="F26" s="55" t="s">
        <v>414</v>
      </c>
      <c r="M26" s="62">
        <v>3562</v>
      </c>
      <c r="N26" s="60" t="s">
        <v>134</v>
      </c>
    </row>
    <row r="27" spans="1:14">
      <c r="A27" s="57" t="s">
        <v>213</v>
      </c>
      <c r="C27" s="58"/>
      <c r="D27" s="55" t="s">
        <v>408</v>
      </c>
      <c r="M27" s="62">
        <v>3417594</v>
      </c>
      <c r="N27" s="60" t="s">
        <v>274</v>
      </c>
    </row>
    <row r="28" spans="1:14">
      <c r="A28" s="57" t="s">
        <v>383</v>
      </c>
      <c r="C28" s="58"/>
      <c r="E28" s="55" t="s">
        <v>412</v>
      </c>
      <c r="M28" s="62">
        <v>2444790</v>
      </c>
      <c r="N28" s="60" t="s">
        <v>134</v>
      </c>
    </row>
    <row r="29" spans="1:14">
      <c r="A29" s="57" t="s">
        <v>293</v>
      </c>
      <c r="C29" s="58"/>
      <c r="E29" s="55" t="s">
        <v>144</v>
      </c>
      <c r="M29" s="62">
        <v>728367</v>
      </c>
      <c r="N29" s="60" t="s">
        <v>134</v>
      </c>
    </row>
    <row r="30" spans="1:14">
      <c r="A30" s="57" t="s">
        <v>384</v>
      </c>
      <c r="C30" s="58"/>
      <c r="E30" s="55" t="s">
        <v>111</v>
      </c>
      <c r="M30" s="62">
        <v>81505</v>
      </c>
      <c r="N30" s="60" t="s">
        <v>134</v>
      </c>
    </row>
    <row r="31" spans="1:14">
      <c r="A31" s="57" t="s">
        <v>311</v>
      </c>
      <c r="C31" s="58"/>
      <c r="E31" s="55" t="s">
        <v>413</v>
      </c>
      <c r="M31" s="62">
        <v>162931</v>
      </c>
      <c r="N31" s="60" t="s">
        <v>134</v>
      </c>
    </row>
    <row r="32" spans="1:14">
      <c r="A32" s="57" t="s">
        <v>351</v>
      </c>
      <c r="C32" s="58"/>
      <c r="D32" s="55" t="s">
        <v>409</v>
      </c>
      <c r="M32" s="62" t="s">
        <v>272</v>
      </c>
      <c r="N32" s="60" t="s">
        <v>134</v>
      </c>
    </row>
    <row r="33" spans="1:14">
      <c r="A33" s="57" t="s">
        <v>346</v>
      </c>
      <c r="C33" s="58"/>
      <c r="E33" s="55" t="s">
        <v>288</v>
      </c>
      <c r="M33" s="62" t="s">
        <v>272</v>
      </c>
      <c r="N33" s="60" t="s">
        <v>134</v>
      </c>
    </row>
    <row r="34" spans="1:14">
      <c r="A34" s="57" t="s">
        <v>385</v>
      </c>
      <c r="C34" s="58"/>
      <c r="E34" s="55" t="s">
        <v>414</v>
      </c>
      <c r="M34" s="62" t="s">
        <v>272</v>
      </c>
      <c r="N34" s="60" t="s">
        <v>134</v>
      </c>
    </row>
    <row r="35" spans="1:14">
      <c r="A35" s="57" t="s">
        <v>387</v>
      </c>
      <c r="C35" s="58"/>
      <c r="D35" s="55" t="s">
        <v>410</v>
      </c>
      <c r="M35" s="62" t="s">
        <v>272</v>
      </c>
      <c r="N35" s="60" t="s">
        <v>134</v>
      </c>
    </row>
    <row r="36" spans="1:14">
      <c r="A36" s="57" t="s">
        <v>148</v>
      </c>
      <c r="C36" s="125" t="s">
        <v>10</v>
      </c>
      <c r="D36" s="126"/>
      <c r="E36" s="126"/>
      <c r="F36" s="126"/>
      <c r="G36" s="126"/>
      <c r="H36" s="126"/>
      <c r="I36" s="126"/>
      <c r="J36" s="126"/>
      <c r="K36" s="126"/>
      <c r="L36" s="126"/>
      <c r="M36" s="127">
        <v>380300</v>
      </c>
      <c r="N36" s="128" t="s">
        <v>274</v>
      </c>
    </row>
    <row r="37" spans="1:14">
      <c r="A37" s="57"/>
      <c r="C37" s="58" t="s">
        <v>404</v>
      </c>
      <c r="M37" s="62"/>
      <c r="N37" s="60"/>
    </row>
    <row r="38" spans="1:14">
      <c r="A38" s="57" t="s">
        <v>388</v>
      </c>
      <c r="C38" s="58"/>
      <c r="D38" s="55" t="s">
        <v>211</v>
      </c>
      <c r="M38" s="62">
        <v>531047</v>
      </c>
      <c r="N38" s="60" t="s">
        <v>134</v>
      </c>
    </row>
    <row r="39" spans="1:14">
      <c r="A39" s="57" t="s">
        <v>221</v>
      </c>
      <c r="C39" s="58"/>
      <c r="E39" s="55" t="s">
        <v>267</v>
      </c>
      <c r="M39" s="62">
        <v>406659</v>
      </c>
      <c r="N39" s="60" t="s">
        <v>134</v>
      </c>
    </row>
    <row r="40" spans="1:14">
      <c r="A40" s="57" t="s">
        <v>389</v>
      </c>
      <c r="C40" s="58"/>
      <c r="E40" s="55" t="s">
        <v>415</v>
      </c>
      <c r="M40" s="62">
        <v>124158</v>
      </c>
      <c r="N40" s="60" t="s">
        <v>134</v>
      </c>
    </row>
    <row r="41" spans="1:14">
      <c r="A41" s="57" t="s">
        <v>390</v>
      </c>
      <c r="C41" s="58"/>
      <c r="E41" s="55" t="s">
        <v>416</v>
      </c>
      <c r="M41" s="62">
        <v>230</v>
      </c>
      <c r="N41" s="60" t="s">
        <v>134</v>
      </c>
    </row>
    <row r="42" spans="1:14">
      <c r="A42" s="57" t="s">
        <v>318</v>
      </c>
      <c r="C42" s="58"/>
      <c r="E42" s="55" t="s">
        <v>417</v>
      </c>
      <c r="M42" s="62" t="s">
        <v>272</v>
      </c>
      <c r="N42" s="60" t="s">
        <v>134</v>
      </c>
    </row>
    <row r="43" spans="1:14">
      <c r="A43" s="57" t="s">
        <v>391</v>
      </c>
      <c r="C43" s="58"/>
      <c r="E43" s="55" t="s">
        <v>414</v>
      </c>
      <c r="M43" s="62" t="s">
        <v>272</v>
      </c>
      <c r="N43" s="60" t="s">
        <v>134</v>
      </c>
    </row>
    <row r="44" spans="1:14">
      <c r="A44" s="57" t="s">
        <v>392</v>
      </c>
      <c r="C44" s="58"/>
      <c r="D44" s="55" t="s">
        <v>411</v>
      </c>
      <c r="M44" s="62">
        <v>184673</v>
      </c>
      <c r="N44" s="60" t="s">
        <v>134</v>
      </c>
    </row>
    <row r="45" spans="1:14">
      <c r="A45" s="57" t="s">
        <v>393</v>
      </c>
      <c r="C45" s="58"/>
      <c r="E45" s="55" t="s">
        <v>144</v>
      </c>
      <c r="M45" s="62">
        <v>62615</v>
      </c>
      <c r="N45" s="60" t="s">
        <v>134</v>
      </c>
    </row>
    <row r="46" spans="1:14">
      <c r="A46" s="57" t="s">
        <v>386</v>
      </c>
      <c r="C46" s="58"/>
      <c r="E46" s="55" t="s">
        <v>418</v>
      </c>
      <c r="M46" s="62">
        <v>119259</v>
      </c>
      <c r="N46" s="60" t="s">
        <v>134</v>
      </c>
    </row>
    <row r="47" spans="1:14">
      <c r="A47" s="57" t="s">
        <v>394</v>
      </c>
      <c r="C47" s="58"/>
      <c r="E47" s="55" t="s">
        <v>419</v>
      </c>
      <c r="M47" s="62">
        <v>300</v>
      </c>
      <c r="N47" s="60" t="s">
        <v>134</v>
      </c>
    </row>
    <row r="48" spans="1:14">
      <c r="A48" s="57" t="s">
        <v>395</v>
      </c>
      <c r="C48" s="58"/>
      <c r="E48" s="55" t="s">
        <v>401</v>
      </c>
      <c r="M48" s="62">
        <v>2499</v>
      </c>
      <c r="N48" s="60" t="s">
        <v>134</v>
      </c>
    </row>
    <row r="49" spans="1:14">
      <c r="A49" s="57" t="s">
        <v>280</v>
      </c>
      <c r="C49" s="58"/>
      <c r="E49" s="55" t="s">
        <v>413</v>
      </c>
      <c r="M49" s="62" t="s">
        <v>272</v>
      </c>
      <c r="N49" s="60" t="s">
        <v>134</v>
      </c>
    </row>
    <row r="50" spans="1:14">
      <c r="A50" s="57" t="s">
        <v>145</v>
      </c>
      <c r="C50" s="125" t="s">
        <v>405</v>
      </c>
      <c r="D50" s="126"/>
      <c r="E50" s="126"/>
      <c r="F50" s="126"/>
      <c r="G50" s="126"/>
      <c r="H50" s="126"/>
      <c r="I50" s="126"/>
      <c r="J50" s="126"/>
      <c r="K50" s="126"/>
      <c r="L50" s="126"/>
      <c r="M50" s="127">
        <v>-346374</v>
      </c>
      <c r="N50" s="128" t="s">
        <v>134</v>
      </c>
    </row>
    <row r="51" spans="1:14">
      <c r="A51" s="57"/>
      <c r="C51" s="58" t="s">
        <v>297</v>
      </c>
      <c r="M51" s="62"/>
      <c r="N51" s="60"/>
    </row>
    <row r="52" spans="1:14">
      <c r="A52" s="57" t="s">
        <v>78</v>
      </c>
      <c r="C52" s="58"/>
      <c r="D52" s="55" t="s">
        <v>158</v>
      </c>
      <c r="M52" s="62">
        <v>251470</v>
      </c>
      <c r="N52" s="60" t="s">
        <v>134</v>
      </c>
    </row>
    <row r="53" spans="1:14">
      <c r="A53" s="57" t="s">
        <v>396</v>
      </c>
      <c r="C53" s="58"/>
      <c r="E53" s="55" t="s">
        <v>300</v>
      </c>
      <c r="M53" s="62">
        <v>251470</v>
      </c>
      <c r="N53" s="60" t="s">
        <v>134</v>
      </c>
    </row>
    <row r="54" spans="1:14">
      <c r="A54" s="57" t="s">
        <v>177</v>
      </c>
      <c r="C54" s="58"/>
      <c r="E54" s="55" t="s">
        <v>414</v>
      </c>
      <c r="M54" s="62" t="s">
        <v>272</v>
      </c>
      <c r="N54" s="60" t="s">
        <v>134</v>
      </c>
    </row>
    <row r="55" spans="1:14">
      <c r="A55" s="57" t="s">
        <v>397</v>
      </c>
      <c r="C55" s="58"/>
      <c r="D55" s="55" t="s">
        <v>341</v>
      </c>
      <c r="M55" s="62">
        <v>204568</v>
      </c>
      <c r="N55" s="60" t="s">
        <v>134</v>
      </c>
    </row>
    <row r="56" spans="1:14">
      <c r="A56" s="57" t="s">
        <v>208</v>
      </c>
      <c r="C56" s="58"/>
      <c r="E56" s="55" t="s">
        <v>352</v>
      </c>
      <c r="M56" s="62">
        <v>204568</v>
      </c>
      <c r="N56" s="60" t="s">
        <v>134</v>
      </c>
    </row>
    <row r="57" spans="1:14">
      <c r="A57" s="57" t="s">
        <v>160</v>
      </c>
      <c r="C57" s="58"/>
      <c r="E57" s="55" t="s">
        <v>413</v>
      </c>
      <c r="M57" s="62" t="s">
        <v>272</v>
      </c>
      <c r="N57" s="60" t="s">
        <v>134</v>
      </c>
    </row>
    <row r="58" spans="1:14">
      <c r="A58" s="57" t="s">
        <v>287</v>
      </c>
      <c r="C58" s="125" t="s">
        <v>253</v>
      </c>
      <c r="D58" s="126"/>
      <c r="E58" s="126"/>
      <c r="F58" s="126"/>
      <c r="G58" s="126"/>
      <c r="H58" s="126"/>
      <c r="I58" s="126"/>
      <c r="J58" s="126"/>
      <c r="K58" s="126"/>
      <c r="L58" s="126"/>
      <c r="M58" s="127">
        <v>-46902</v>
      </c>
      <c r="N58" s="128" t="s">
        <v>134</v>
      </c>
    </row>
    <row r="59" spans="1:14">
      <c r="A59" s="57" t="s">
        <v>240</v>
      </c>
      <c r="C59" s="58" t="s">
        <v>334</v>
      </c>
      <c r="M59" s="62">
        <v>-12975</v>
      </c>
      <c r="N59" s="60" t="s">
        <v>274</v>
      </c>
    </row>
    <row r="60" spans="1:14" ht="14.25" thickBot="1">
      <c r="A60" s="57" t="s">
        <v>398</v>
      </c>
      <c r="C60" s="125" t="s">
        <v>337</v>
      </c>
      <c r="D60" s="126"/>
      <c r="E60" s="126"/>
      <c r="F60" s="126"/>
      <c r="G60" s="126"/>
      <c r="H60" s="126"/>
      <c r="I60" s="126"/>
      <c r="J60" s="126"/>
      <c r="K60" s="126"/>
      <c r="L60" s="126"/>
      <c r="M60" s="127">
        <v>201818</v>
      </c>
      <c r="N60" s="128" t="s">
        <v>134</v>
      </c>
    </row>
    <row r="61" spans="1:14" ht="14.25" hidden="1" thickBot="1">
      <c r="A61" s="57">
        <v>4435000</v>
      </c>
      <c r="C61" s="58" t="s">
        <v>371</v>
      </c>
      <c r="M61" s="62" t="s">
        <v>272</v>
      </c>
      <c r="N61" s="60" t="s">
        <v>134</v>
      </c>
    </row>
    <row r="62" spans="1:14" ht="14.25" thickBot="1">
      <c r="A62" s="57" t="s">
        <v>399</v>
      </c>
      <c r="C62" s="121" t="s">
        <v>377</v>
      </c>
      <c r="D62" s="122"/>
      <c r="E62" s="122"/>
      <c r="F62" s="122"/>
      <c r="G62" s="122"/>
      <c r="H62" s="122"/>
      <c r="I62" s="122"/>
      <c r="J62" s="122"/>
      <c r="K62" s="122"/>
      <c r="L62" s="122"/>
      <c r="M62" s="65">
        <v>188842</v>
      </c>
      <c r="N62" s="66" t="s">
        <v>274</v>
      </c>
    </row>
    <row r="63" spans="1:14" ht="14.25" thickBot="1">
      <c r="A63" s="57"/>
      <c r="N63" s="129"/>
    </row>
    <row r="64" spans="1:14">
      <c r="A64" s="57" t="s">
        <v>214</v>
      </c>
      <c r="C64" s="130" t="s">
        <v>29</v>
      </c>
      <c r="D64" s="131"/>
      <c r="E64" s="131"/>
      <c r="F64" s="131"/>
      <c r="G64" s="131"/>
      <c r="H64" s="131"/>
      <c r="I64" s="131"/>
      <c r="J64" s="131"/>
      <c r="K64" s="131"/>
      <c r="L64" s="131"/>
      <c r="M64" s="100">
        <v>11371</v>
      </c>
      <c r="N64" s="132" t="s">
        <v>134</v>
      </c>
    </row>
    <row r="65" spans="1:14">
      <c r="A65" s="57" t="s">
        <v>400</v>
      </c>
      <c r="C65" s="125" t="s">
        <v>406</v>
      </c>
      <c r="D65" s="126"/>
      <c r="E65" s="126"/>
      <c r="F65" s="126"/>
      <c r="G65" s="126"/>
      <c r="H65" s="126"/>
      <c r="I65" s="126"/>
      <c r="J65" s="126"/>
      <c r="K65" s="126"/>
      <c r="L65" s="126"/>
      <c r="M65" s="127">
        <v>238</v>
      </c>
      <c r="N65" s="128" t="s">
        <v>134</v>
      </c>
    </row>
    <row r="66" spans="1:14" ht="14.25" thickBot="1">
      <c r="A66" s="57" t="s">
        <v>402</v>
      </c>
      <c r="C66" s="104" t="s">
        <v>6</v>
      </c>
      <c r="D66" s="105"/>
      <c r="E66" s="105"/>
      <c r="F66" s="105"/>
      <c r="G66" s="105"/>
      <c r="H66" s="105"/>
      <c r="I66" s="105"/>
      <c r="J66" s="105"/>
      <c r="K66" s="105"/>
      <c r="L66" s="105"/>
      <c r="M66" s="106">
        <v>11609</v>
      </c>
      <c r="N66" s="109" t="s">
        <v>134</v>
      </c>
    </row>
    <row r="67" spans="1:14" ht="14.25" thickBot="1">
      <c r="A67" s="57" t="s">
        <v>403</v>
      </c>
      <c r="C67" s="121" t="s">
        <v>251</v>
      </c>
      <c r="D67" s="122"/>
      <c r="E67" s="122"/>
      <c r="F67" s="122"/>
      <c r="G67" s="122"/>
      <c r="H67" s="122"/>
      <c r="I67" s="122"/>
      <c r="J67" s="122"/>
      <c r="K67" s="122"/>
      <c r="L67" s="122"/>
      <c r="M67" s="65">
        <v>200451</v>
      </c>
      <c r="N67" s="66" t="s">
        <v>134</v>
      </c>
    </row>
    <row r="68" spans="1:14" ht="6.75" customHeight="1"/>
    <row r="69" spans="1:14">
      <c r="D69" s="55" t="s">
        <v>233</v>
      </c>
    </row>
  </sheetData>
  <mergeCells count="5">
    <mergeCell ref="C9:N9"/>
    <mergeCell ref="C10:N10"/>
    <mergeCell ref="C11:N11"/>
    <mergeCell ref="C13:L14"/>
    <mergeCell ref="M13:N14"/>
  </mergeCells>
  <phoneticPr fontId="11"/>
  <pageMargins left="0.70866141732282995" right="0.70866141732282995" top="0.39370078740157" bottom="0.39370078740157" header="0.51181102362205" footer="0.51181102362205"/>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D79-2FE7-4FE9-91F5-ACBAFEA1888D}">
  <sheetPr>
    <pageSetUpPr fitToPage="1"/>
  </sheetPr>
  <dimension ref="A2:A81"/>
  <sheetViews>
    <sheetView zoomScaleNormal="100" workbookViewId="0">
      <selection activeCell="C1" sqref="C1"/>
    </sheetView>
  </sheetViews>
  <sheetFormatPr defaultColWidth="9.125" defaultRowHeight="13.5"/>
  <cols>
    <col min="1" max="1" width="88.875" style="145" customWidth="1"/>
    <col min="2" max="16384" width="9.125" style="141"/>
  </cols>
  <sheetData>
    <row r="2" spans="1:1">
      <c r="A2" s="140" t="s">
        <v>429</v>
      </c>
    </row>
    <row r="3" spans="1:1">
      <c r="A3" s="142" t="s">
        <v>62</v>
      </c>
    </row>
    <row r="4" spans="1:1">
      <c r="A4" s="143"/>
    </row>
    <row r="5" spans="1:1">
      <c r="A5" s="142" t="s">
        <v>430</v>
      </c>
    </row>
    <row r="6" spans="1:1">
      <c r="A6" s="143"/>
    </row>
    <row r="7" spans="1:1">
      <c r="A7" s="142" t="s">
        <v>342</v>
      </c>
    </row>
    <row r="8" spans="1:1">
      <c r="A8" s="143"/>
    </row>
    <row r="9" spans="1:1">
      <c r="A9" s="142" t="s">
        <v>248</v>
      </c>
    </row>
    <row r="10" spans="1:1">
      <c r="A10" s="143"/>
    </row>
    <row r="11" spans="1:1">
      <c r="A11" s="142" t="s">
        <v>491</v>
      </c>
    </row>
    <row r="12" spans="1:1">
      <c r="A12" s="143"/>
    </row>
    <row r="13" spans="1:1">
      <c r="A13" s="142" t="s">
        <v>137</v>
      </c>
    </row>
    <row r="14" spans="1:1">
      <c r="A14" s="143"/>
    </row>
    <row r="15" spans="1:1">
      <c r="A15" s="142" t="s">
        <v>431</v>
      </c>
    </row>
    <row r="16" spans="1:1">
      <c r="A16" s="143"/>
    </row>
    <row r="17" spans="1:1" ht="27">
      <c r="A17" s="142" t="s">
        <v>492</v>
      </c>
    </row>
    <row r="18" spans="1:1">
      <c r="A18" s="143"/>
    </row>
    <row r="19" spans="1:1">
      <c r="A19" s="142" t="s">
        <v>59</v>
      </c>
    </row>
    <row r="20" spans="1:1">
      <c r="A20" s="143"/>
    </row>
    <row r="22" spans="1:1">
      <c r="A22" s="140" t="s">
        <v>493</v>
      </c>
    </row>
    <row r="23" spans="1:1" ht="27">
      <c r="A23" s="142" t="s">
        <v>494</v>
      </c>
    </row>
    <row r="24" spans="1:1">
      <c r="A24" s="143"/>
    </row>
    <row r="25" spans="1:1">
      <c r="A25" s="142" t="s">
        <v>495</v>
      </c>
    </row>
    <row r="26" spans="1:1">
      <c r="A26" s="143"/>
    </row>
    <row r="27" spans="1:1" ht="27">
      <c r="A27" s="142" t="s">
        <v>496</v>
      </c>
    </row>
    <row r="28" spans="1:1">
      <c r="A28" s="143"/>
    </row>
    <row r="30" spans="1:1">
      <c r="A30" s="140" t="s">
        <v>497</v>
      </c>
    </row>
    <row r="31" spans="1:1">
      <c r="A31" s="142" t="s">
        <v>498</v>
      </c>
    </row>
    <row r="32" spans="1:1">
      <c r="A32" s="143"/>
    </row>
    <row r="33" spans="1:1">
      <c r="A33" s="142" t="s">
        <v>499</v>
      </c>
    </row>
    <row r="34" spans="1:1">
      <c r="A34" s="143"/>
    </row>
    <row r="35" spans="1:1">
      <c r="A35" s="142" t="s">
        <v>500</v>
      </c>
    </row>
    <row r="36" spans="1:1">
      <c r="A36" s="143"/>
    </row>
    <row r="37" spans="1:1">
      <c r="A37" s="142" t="s">
        <v>501</v>
      </c>
    </row>
    <row r="38" spans="1:1">
      <c r="A38" s="143"/>
    </row>
    <row r="39" spans="1:1">
      <c r="A39" s="142" t="s">
        <v>502</v>
      </c>
    </row>
    <row r="40" spans="1:1">
      <c r="A40" s="143"/>
    </row>
    <row r="42" spans="1:1">
      <c r="A42" s="140" t="s">
        <v>503</v>
      </c>
    </row>
    <row r="43" spans="1:1" ht="27">
      <c r="A43" s="142" t="s">
        <v>504</v>
      </c>
    </row>
    <row r="44" spans="1:1">
      <c r="A44" s="143"/>
    </row>
    <row r="45" spans="1:1">
      <c r="A45" s="142" t="s">
        <v>505</v>
      </c>
    </row>
    <row r="46" spans="1:1">
      <c r="A46" s="143"/>
    </row>
    <row r="47" spans="1:1">
      <c r="A47" s="142" t="s">
        <v>506</v>
      </c>
    </row>
    <row r="48" spans="1:1">
      <c r="A48" s="143"/>
    </row>
    <row r="50" spans="1:1">
      <c r="A50" s="140" t="s">
        <v>507</v>
      </c>
    </row>
    <row r="51" spans="1:1" ht="27">
      <c r="A51" s="142" t="s">
        <v>508</v>
      </c>
    </row>
    <row r="52" spans="1:1">
      <c r="A52" s="143" t="s">
        <v>134</v>
      </c>
    </row>
    <row r="53" spans="1:1">
      <c r="A53" s="144" t="s">
        <v>509</v>
      </c>
    </row>
    <row r="54" spans="1:1">
      <c r="A54" s="144" t="s">
        <v>510</v>
      </c>
    </row>
    <row r="55" spans="1:1">
      <c r="A55" s="144" t="s">
        <v>511</v>
      </c>
    </row>
    <row r="56" spans="1:1">
      <c r="A56" s="144" t="s">
        <v>512</v>
      </c>
    </row>
    <row r="57" spans="1:1">
      <c r="A57" s="144" t="s">
        <v>513</v>
      </c>
    </row>
    <row r="58" spans="1:1">
      <c r="A58" s="144" t="s">
        <v>514</v>
      </c>
    </row>
    <row r="59" spans="1:1">
      <c r="A59" s="144" t="s">
        <v>515</v>
      </c>
    </row>
    <row r="60" spans="1:1">
      <c r="A60" s="144" t="s">
        <v>516</v>
      </c>
    </row>
    <row r="61" spans="1:1">
      <c r="A61" s="144" t="s">
        <v>517</v>
      </c>
    </row>
    <row r="62" spans="1:1">
      <c r="A62" s="143"/>
    </row>
    <row r="63" spans="1:1" ht="54">
      <c r="A63" s="142" t="s">
        <v>112</v>
      </c>
    </row>
    <row r="64" spans="1:1">
      <c r="A64" s="143"/>
    </row>
    <row r="65" spans="1:1" ht="27">
      <c r="A65" s="142" t="s">
        <v>43</v>
      </c>
    </row>
    <row r="66" spans="1:1">
      <c r="A66" s="143"/>
    </row>
    <row r="67" spans="1:1">
      <c r="A67" s="142" t="s">
        <v>428</v>
      </c>
    </row>
    <row r="68" spans="1:1">
      <c r="A68" s="143"/>
    </row>
    <row r="69" spans="1:1" ht="27">
      <c r="A69" s="142" t="s">
        <v>518</v>
      </c>
    </row>
    <row r="70" spans="1:1">
      <c r="A70" s="143" t="s">
        <v>134</v>
      </c>
    </row>
    <row r="71" spans="1:1">
      <c r="A71" s="144" t="s">
        <v>519</v>
      </c>
    </row>
    <row r="72" spans="1:1">
      <c r="A72" s="144" t="s">
        <v>520</v>
      </c>
    </row>
    <row r="73" spans="1:1">
      <c r="A73" s="144" t="s">
        <v>521</v>
      </c>
    </row>
    <row r="74" spans="1:1">
      <c r="A74" s="144" t="s">
        <v>522</v>
      </c>
    </row>
    <row r="75" spans="1:1">
      <c r="A75" s="144" t="s">
        <v>523</v>
      </c>
    </row>
    <row r="76" spans="1:1">
      <c r="A76" s="144" t="s">
        <v>524</v>
      </c>
    </row>
    <row r="77" spans="1:1">
      <c r="A77" s="144" t="s">
        <v>525</v>
      </c>
    </row>
    <row r="78" spans="1:1">
      <c r="A78" s="144" t="s">
        <v>526</v>
      </c>
    </row>
    <row r="79" spans="1:1">
      <c r="A79" s="144" t="s">
        <v>527</v>
      </c>
    </row>
    <row r="80" spans="1:1">
      <c r="A80" s="144" t="s">
        <v>528</v>
      </c>
    </row>
    <row r="81" spans="1:1">
      <c r="A81" s="143"/>
    </row>
  </sheetData>
  <phoneticPr fontId="11"/>
  <pageMargins left="0.70866141732282995" right="0.70866141732282995" top="0.39370078740157" bottom="0.39370078740157" header="0.51181102362205" footer="0.51181102362205"/>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
  <sheetViews>
    <sheetView workbookViewId="0">
      <selection activeCell="G22" sqref="G22:W23"/>
    </sheetView>
  </sheetViews>
  <sheetFormatPr defaultRowHeight="13.5"/>
  <sheetData/>
  <phoneticPr fontId="8" type="Hiragan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370F-77C2-4D3C-9C5A-238370D11190}">
  <sheetPr>
    <pageSetUpPr fitToPage="1"/>
  </sheetPr>
  <dimension ref="A1:AA72"/>
  <sheetViews>
    <sheetView topLeftCell="C1" zoomScaleNormal="100" zoomScaleSheetLayoutView="100" workbookViewId="0">
      <selection activeCell="Z71" sqref="Z71"/>
    </sheetView>
  </sheetViews>
  <sheetFormatPr defaultColWidth="9" defaultRowHeight="13.5"/>
  <cols>
    <col min="1" max="2" width="9" style="55" hidden="1" customWidth="1"/>
    <col min="3" max="3" width="0.625" style="55" customWidth="1"/>
    <col min="4" max="14" width="2.125" style="55" customWidth="1"/>
    <col min="15" max="15" width="6" style="55" customWidth="1"/>
    <col min="16" max="16" width="22.375" style="55" customWidth="1"/>
    <col min="17" max="17" width="3.375" style="55" customWidth="1"/>
    <col min="18" max="19" width="2.125" style="55" customWidth="1"/>
    <col min="20" max="24" width="3.875" style="55" customWidth="1"/>
    <col min="25" max="25" width="3.125" style="55" customWidth="1"/>
    <col min="26" max="26" width="24.125" style="55" customWidth="1"/>
    <col min="27" max="27" width="3.125" style="55" customWidth="1"/>
    <col min="28" max="28" width="0.625" style="55" customWidth="1"/>
    <col min="29" max="16384" width="9" style="55"/>
  </cols>
  <sheetData>
    <row r="1" spans="1:27" ht="12.75" customHeight="1">
      <c r="D1" s="55" t="s">
        <v>171</v>
      </c>
    </row>
    <row r="2" spans="1:27" ht="12.75" customHeight="1">
      <c r="D2" s="55" t="s">
        <v>437</v>
      </c>
    </row>
    <row r="3" spans="1:27" ht="12.75" customHeight="1">
      <c r="D3" s="55" t="s">
        <v>225</v>
      </c>
    </row>
    <row r="4" spans="1:27" ht="12.75" customHeight="1">
      <c r="D4" s="55" t="s">
        <v>529</v>
      </c>
    </row>
    <row r="5" spans="1:27" ht="12.75" customHeight="1">
      <c r="D5" s="55" t="s">
        <v>210</v>
      </c>
    </row>
    <row r="6" spans="1:27" ht="12.75" customHeight="1">
      <c r="D6" s="55" t="s">
        <v>227</v>
      </c>
    </row>
    <row r="7" spans="1:27" ht="12.75" customHeight="1">
      <c r="D7" s="55" t="s">
        <v>77</v>
      </c>
    </row>
    <row r="8" spans="1:27" ht="13.5" customHeight="1"/>
    <row r="9" spans="1:27" ht="23.25" customHeight="1">
      <c r="D9" s="219" t="s">
        <v>530</v>
      </c>
      <c r="E9" s="219"/>
      <c r="F9" s="219"/>
      <c r="G9" s="219"/>
      <c r="H9" s="219"/>
      <c r="I9" s="219"/>
      <c r="J9" s="219"/>
      <c r="K9" s="219"/>
      <c r="L9" s="219"/>
      <c r="M9" s="219"/>
      <c r="N9" s="219"/>
      <c r="O9" s="219"/>
      <c r="P9" s="219"/>
      <c r="Q9" s="219"/>
      <c r="R9" s="219"/>
      <c r="S9" s="219"/>
      <c r="T9" s="219"/>
      <c r="U9" s="219"/>
      <c r="V9" s="219"/>
      <c r="W9" s="219"/>
      <c r="X9" s="219"/>
      <c r="Y9" s="219"/>
      <c r="Z9" s="219"/>
      <c r="AA9" s="219"/>
    </row>
    <row r="10" spans="1:27" ht="21" customHeight="1">
      <c r="D10" s="220" t="s">
        <v>438</v>
      </c>
      <c r="E10" s="220"/>
      <c r="F10" s="220"/>
      <c r="G10" s="220"/>
      <c r="H10" s="220"/>
      <c r="I10" s="220"/>
      <c r="J10" s="220"/>
      <c r="K10" s="220"/>
      <c r="L10" s="220"/>
      <c r="M10" s="220"/>
      <c r="N10" s="220"/>
      <c r="O10" s="220"/>
      <c r="P10" s="220"/>
      <c r="Q10" s="220"/>
      <c r="R10" s="220"/>
      <c r="S10" s="220"/>
      <c r="T10" s="220"/>
      <c r="U10" s="220"/>
      <c r="V10" s="220"/>
      <c r="W10" s="220"/>
      <c r="X10" s="220"/>
      <c r="Y10" s="220"/>
      <c r="Z10" s="220"/>
      <c r="AA10" s="220"/>
    </row>
    <row r="11" spans="1:27" ht="16.5" customHeight="1" thickBot="1">
      <c r="AA11" s="56" t="s">
        <v>285</v>
      </c>
    </row>
    <row r="12" spans="1:27" ht="14.25" customHeight="1" thickBot="1">
      <c r="D12" s="216" t="s">
        <v>439</v>
      </c>
      <c r="E12" s="217"/>
      <c r="F12" s="217"/>
      <c r="G12" s="217"/>
      <c r="H12" s="217"/>
      <c r="I12" s="217"/>
      <c r="J12" s="217"/>
      <c r="K12" s="217"/>
      <c r="L12" s="217"/>
      <c r="M12" s="217"/>
      <c r="N12" s="217"/>
      <c r="O12" s="217"/>
      <c r="P12" s="221" t="s">
        <v>440</v>
      </c>
      <c r="Q12" s="222"/>
      <c r="R12" s="216" t="s">
        <v>439</v>
      </c>
      <c r="S12" s="217"/>
      <c r="T12" s="217"/>
      <c r="U12" s="217"/>
      <c r="V12" s="217"/>
      <c r="W12" s="217"/>
      <c r="X12" s="217"/>
      <c r="Y12" s="218"/>
      <c r="Z12" s="217" t="s">
        <v>440</v>
      </c>
      <c r="AA12" s="222"/>
    </row>
    <row r="13" spans="1:27" ht="14.85" customHeight="1">
      <c r="A13" s="57" t="s">
        <v>134</v>
      </c>
      <c r="B13" s="57" t="s">
        <v>134</v>
      </c>
      <c r="D13" s="58" t="s">
        <v>229</v>
      </c>
      <c r="P13" s="59"/>
      <c r="Q13" s="60"/>
      <c r="R13" s="58" t="s">
        <v>275</v>
      </c>
      <c r="Y13" s="61"/>
      <c r="Z13" s="59"/>
      <c r="AA13" s="60"/>
    </row>
    <row r="14" spans="1:27" ht="14.85" customHeight="1">
      <c r="A14" s="57" t="s">
        <v>116</v>
      </c>
      <c r="B14" s="57" t="s">
        <v>187</v>
      </c>
      <c r="D14" s="58"/>
      <c r="E14" s="55" t="s">
        <v>230</v>
      </c>
      <c r="P14" s="62">
        <f>24923369+1058098</f>
        <v>25981467</v>
      </c>
      <c r="Q14" s="60" t="s">
        <v>134</v>
      </c>
      <c r="R14" s="58"/>
      <c r="S14" s="55" t="s">
        <v>265</v>
      </c>
      <c r="Y14" s="61"/>
      <c r="Z14" s="62">
        <f>1597980+924970</f>
        <v>2522950</v>
      </c>
      <c r="AA14" s="60" t="s">
        <v>134</v>
      </c>
    </row>
    <row r="15" spans="1:27" ht="14.85" customHeight="1">
      <c r="A15" s="57" t="s">
        <v>126</v>
      </c>
      <c r="B15" s="57" t="s">
        <v>184</v>
      </c>
      <c r="D15" s="58"/>
      <c r="F15" s="55" t="s">
        <v>48</v>
      </c>
      <c r="P15" s="62">
        <f>21615896+586683</f>
        <v>22202579</v>
      </c>
      <c r="Q15" s="60" t="s">
        <v>134</v>
      </c>
      <c r="R15" s="58"/>
      <c r="T15" s="55" t="s">
        <v>108</v>
      </c>
      <c r="Y15" s="61"/>
      <c r="Z15" s="62">
        <f>2108050+394503</f>
        <v>2502553</v>
      </c>
      <c r="AA15" s="60" t="s">
        <v>134</v>
      </c>
    </row>
    <row r="16" spans="1:27" ht="14.85" customHeight="1">
      <c r="A16" s="57" t="s">
        <v>63</v>
      </c>
      <c r="B16" s="57" t="s">
        <v>202</v>
      </c>
      <c r="D16" s="58"/>
      <c r="G16" s="55" t="s">
        <v>133</v>
      </c>
      <c r="P16" s="62">
        <f>8615370+544651</f>
        <v>9160021</v>
      </c>
      <c r="Q16" s="60" t="s">
        <v>274</v>
      </c>
      <c r="R16" s="58"/>
      <c r="T16" s="55" t="s">
        <v>279</v>
      </c>
      <c r="Y16" s="61"/>
      <c r="Z16" s="62" t="s">
        <v>272</v>
      </c>
      <c r="AA16" s="60" t="s">
        <v>134</v>
      </c>
    </row>
    <row r="17" spans="1:27" ht="14.85" customHeight="1">
      <c r="A17" s="57" t="s">
        <v>135</v>
      </c>
      <c r="B17" s="57" t="s">
        <v>89</v>
      </c>
      <c r="D17" s="58"/>
      <c r="H17" s="55" t="s">
        <v>257</v>
      </c>
      <c r="P17" s="62">
        <f>2662424+82328</f>
        <v>2744752</v>
      </c>
      <c r="Q17" s="60" t="s">
        <v>134</v>
      </c>
      <c r="R17" s="58"/>
      <c r="T17" s="55" t="s">
        <v>72</v>
      </c>
      <c r="Y17" s="61"/>
      <c r="Z17" s="62">
        <f>-510070+107721</f>
        <v>-402349</v>
      </c>
      <c r="AA17" s="60" t="s">
        <v>134</v>
      </c>
    </row>
    <row r="18" spans="1:27" ht="14.85" customHeight="1">
      <c r="A18" s="57" t="s">
        <v>20</v>
      </c>
      <c r="B18" s="57" t="s">
        <v>203</v>
      </c>
      <c r="D18" s="58"/>
      <c r="H18" s="55" t="s">
        <v>166</v>
      </c>
      <c r="P18" s="62">
        <f>621742+0</f>
        <v>621742</v>
      </c>
      <c r="Q18" s="60" t="s">
        <v>134</v>
      </c>
      <c r="R18" s="58"/>
      <c r="T18" s="55" t="s">
        <v>271</v>
      </c>
      <c r="Y18" s="61"/>
      <c r="Z18" s="62" t="s">
        <v>272</v>
      </c>
      <c r="AA18" s="60" t="s">
        <v>134</v>
      </c>
    </row>
    <row r="19" spans="1:27" ht="14.85" customHeight="1">
      <c r="A19" s="57" t="s">
        <v>136</v>
      </c>
      <c r="B19" s="57" t="s">
        <v>205</v>
      </c>
      <c r="D19" s="58"/>
      <c r="H19" s="55" t="s">
        <v>258</v>
      </c>
      <c r="P19" s="62">
        <f>9133249+953470</f>
        <v>10086719</v>
      </c>
      <c r="Q19" s="60" t="s">
        <v>134</v>
      </c>
      <c r="R19" s="58"/>
      <c r="T19" s="55" t="s">
        <v>244</v>
      </c>
      <c r="Y19" s="61"/>
      <c r="Z19" s="62">
        <v>422746</v>
      </c>
      <c r="AA19" s="60" t="s">
        <v>134</v>
      </c>
    </row>
    <row r="20" spans="1:27" ht="14.85" customHeight="1">
      <c r="A20" s="57" t="s">
        <v>138</v>
      </c>
      <c r="B20" s="57" t="s">
        <v>206</v>
      </c>
      <c r="D20" s="58"/>
      <c r="H20" s="55" t="s">
        <v>259</v>
      </c>
      <c r="P20" s="62">
        <f>-5107761-491458</f>
        <v>-5599219</v>
      </c>
      <c r="Q20" s="60" t="s">
        <v>134</v>
      </c>
      <c r="R20" s="58"/>
      <c r="S20" s="55" t="s">
        <v>198</v>
      </c>
      <c r="Y20" s="61"/>
      <c r="Z20" s="62">
        <f>312740+82546</f>
        <v>395286</v>
      </c>
      <c r="AA20" s="60" t="s">
        <v>134</v>
      </c>
    </row>
    <row r="21" spans="1:27" ht="14.85" customHeight="1">
      <c r="A21" s="57" t="s">
        <v>49</v>
      </c>
      <c r="B21" s="57" t="s">
        <v>207</v>
      </c>
      <c r="D21" s="58"/>
      <c r="H21" s="55" t="s">
        <v>260</v>
      </c>
      <c r="P21" s="62">
        <f>3203327+682</f>
        <v>3204009</v>
      </c>
      <c r="Q21" s="60" t="s">
        <v>134</v>
      </c>
      <c r="R21" s="58"/>
      <c r="T21" s="55" t="s">
        <v>67</v>
      </c>
      <c r="Y21" s="61"/>
      <c r="Z21" s="62">
        <v>5435</v>
      </c>
      <c r="AA21" s="60" t="s">
        <v>134</v>
      </c>
    </row>
    <row r="22" spans="1:27" ht="14.85" customHeight="1">
      <c r="A22" s="57" t="s">
        <v>139</v>
      </c>
      <c r="B22" s="57" t="s">
        <v>209</v>
      </c>
      <c r="D22" s="58"/>
      <c r="H22" s="55" t="s">
        <v>261</v>
      </c>
      <c r="P22" s="62">
        <f>-1910685-371</f>
        <v>-1911056</v>
      </c>
      <c r="Q22" s="60" t="s">
        <v>134</v>
      </c>
      <c r="R22" s="58"/>
      <c r="T22" s="55" t="s">
        <v>281</v>
      </c>
      <c r="Y22" s="61"/>
      <c r="Z22" s="62">
        <v>48029</v>
      </c>
      <c r="AA22" s="60" t="s">
        <v>134</v>
      </c>
    </row>
    <row r="23" spans="1:27" ht="14.85" customHeight="1">
      <c r="A23" s="57" t="s">
        <v>141</v>
      </c>
      <c r="B23" s="57" t="s">
        <v>212</v>
      </c>
      <c r="D23" s="58"/>
      <c r="H23" s="55" t="s">
        <v>54</v>
      </c>
      <c r="P23" s="62">
        <f>348</f>
        <v>348</v>
      </c>
      <c r="Q23" s="60" t="s">
        <v>134</v>
      </c>
      <c r="R23" s="58"/>
      <c r="T23" s="55" t="s">
        <v>282</v>
      </c>
      <c r="Y23" s="61"/>
      <c r="Z23" s="62">
        <v>3662</v>
      </c>
      <c r="AA23" s="60" t="s">
        <v>134</v>
      </c>
    </row>
    <row r="24" spans="1:27" ht="14.85" customHeight="1">
      <c r="A24" s="57" t="s">
        <v>143</v>
      </c>
      <c r="B24" s="57" t="s">
        <v>215</v>
      </c>
      <c r="D24" s="58"/>
      <c r="H24" s="55" t="s">
        <v>262</v>
      </c>
      <c r="P24" s="62">
        <f>-348</f>
        <v>-348</v>
      </c>
      <c r="Q24" s="60" t="s">
        <v>134</v>
      </c>
      <c r="R24" s="58"/>
      <c r="T24" s="55" t="s">
        <v>283</v>
      </c>
      <c r="Y24" s="61"/>
      <c r="Z24" s="62" t="s">
        <v>272</v>
      </c>
      <c r="AA24" s="60" t="s">
        <v>134</v>
      </c>
    </row>
    <row r="25" spans="1:27" ht="14.85" customHeight="1">
      <c r="A25" s="57" t="s">
        <v>146</v>
      </c>
      <c r="B25" s="57" t="s">
        <v>216</v>
      </c>
      <c r="D25" s="58"/>
      <c r="H25" s="55" t="s">
        <v>40</v>
      </c>
      <c r="P25" s="62" t="s">
        <v>272</v>
      </c>
      <c r="Q25" s="60" t="s">
        <v>134</v>
      </c>
      <c r="R25" s="58"/>
      <c r="T25" s="55" t="s">
        <v>284</v>
      </c>
      <c r="Y25" s="61"/>
      <c r="Z25" s="62" t="s">
        <v>272</v>
      </c>
      <c r="AA25" s="60" t="s">
        <v>134</v>
      </c>
    </row>
    <row r="26" spans="1:27" ht="14.85" customHeight="1">
      <c r="A26" s="57" t="s">
        <v>150</v>
      </c>
      <c r="B26" s="57" t="s">
        <v>217</v>
      </c>
      <c r="D26" s="58"/>
      <c r="H26" s="55" t="s">
        <v>263</v>
      </c>
      <c r="P26" s="62" t="s">
        <v>272</v>
      </c>
      <c r="Q26" s="60" t="s">
        <v>134</v>
      </c>
      <c r="R26" s="58"/>
      <c r="T26" s="55" t="s">
        <v>127</v>
      </c>
      <c r="Y26" s="61"/>
      <c r="Z26" s="62">
        <f>301131+14639</f>
        <v>315770</v>
      </c>
      <c r="AA26" s="60" t="s">
        <v>134</v>
      </c>
    </row>
    <row r="27" spans="1:27" ht="14.85" customHeight="1">
      <c r="A27" s="57" t="s">
        <v>151</v>
      </c>
      <c r="B27" s="57" t="s">
        <v>218</v>
      </c>
      <c r="D27" s="58"/>
      <c r="H27" s="55" t="s">
        <v>86</v>
      </c>
      <c r="P27" s="62" t="s">
        <v>272</v>
      </c>
      <c r="Q27" s="60" t="s">
        <v>134</v>
      </c>
      <c r="R27" s="58"/>
      <c r="T27" s="55" t="s">
        <v>142</v>
      </c>
      <c r="Y27" s="61"/>
      <c r="Z27" s="62">
        <f>11609+371</f>
        <v>11980</v>
      </c>
      <c r="AA27" s="60" t="s">
        <v>134</v>
      </c>
    </row>
    <row r="28" spans="1:27" ht="14.85" customHeight="1">
      <c r="A28" s="57" t="s">
        <v>154</v>
      </c>
      <c r="B28" s="57" t="s">
        <v>219</v>
      </c>
      <c r="D28" s="58"/>
      <c r="H28" s="55" t="s">
        <v>94</v>
      </c>
      <c r="P28" s="62" t="s">
        <v>272</v>
      </c>
      <c r="Q28" s="60" t="s">
        <v>134</v>
      </c>
      <c r="R28" s="58"/>
      <c r="T28" s="55" t="s">
        <v>244</v>
      </c>
      <c r="Y28" s="61"/>
      <c r="Z28" s="62">
        <v>10410</v>
      </c>
      <c r="AA28" s="60" t="s">
        <v>134</v>
      </c>
    </row>
    <row r="29" spans="1:27" ht="14.85" customHeight="1">
      <c r="A29" s="57" t="s">
        <v>155</v>
      </c>
      <c r="B29" s="57" t="s">
        <v>220</v>
      </c>
      <c r="D29" s="58"/>
      <c r="H29" s="55" t="s">
        <v>244</v>
      </c>
      <c r="P29" s="62">
        <f>54</f>
        <v>54</v>
      </c>
      <c r="Q29" s="60" t="s">
        <v>134</v>
      </c>
      <c r="R29" s="215" t="s">
        <v>277</v>
      </c>
      <c r="S29" s="215"/>
      <c r="T29" s="215"/>
      <c r="U29" s="215"/>
      <c r="V29" s="215"/>
      <c r="W29" s="215"/>
      <c r="X29" s="215"/>
      <c r="Y29" s="215"/>
      <c r="Z29" s="63">
        <f>1910720+1007516</f>
        <v>2918236</v>
      </c>
      <c r="AA29" s="64" t="s">
        <v>134</v>
      </c>
    </row>
    <row r="30" spans="1:27" ht="14.85" customHeight="1">
      <c r="A30" s="57" t="s">
        <v>156</v>
      </c>
      <c r="B30" s="57" t="s">
        <v>134</v>
      </c>
      <c r="D30" s="58"/>
      <c r="H30" s="55" t="s">
        <v>264</v>
      </c>
      <c r="P30" s="62">
        <f>-54</f>
        <v>-54</v>
      </c>
      <c r="Q30" s="60" t="s">
        <v>134</v>
      </c>
      <c r="R30" s="58" t="s">
        <v>45</v>
      </c>
      <c r="Y30" s="61"/>
      <c r="Z30" s="62"/>
      <c r="AA30" s="60"/>
    </row>
    <row r="31" spans="1:27" ht="14.85" customHeight="1">
      <c r="A31" s="57" t="s">
        <v>159</v>
      </c>
      <c r="B31" s="57" t="s">
        <v>8</v>
      </c>
      <c r="D31" s="58"/>
      <c r="H31" s="55" t="s">
        <v>266</v>
      </c>
      <c r="P31" s="62">
        <v>13075</v>
      </c>
      <c r="Q31" s="60" t="s">
        <v>134</v>
      </c>
      <c r="R31" s="58"/>
      <c r="S31" s="55" t="s">
        <v>278</v>
      </c>
      <c r="Y31" s="61"/>
      <c r="Z31" s="62">
        <f>26125806+1113106</f>
        <v>27238912</v>
      </c>
      <c r="AA31" s="60" t="s">
        <v>134</v>
      </c>
    </row>
    <row r="32" spans="1:27" ht="14.85" customHeight="1">
      <c r="A32" s="57" t="s">
        <v>157</v>
      </c>
      <c r="B32" s="57" t="s">
        <v>124</v>
      </c>
      <c r="D32" s="58"/>
      <c r="G32" s="55" t="s">
        <v>246</v>
      </c>
      <c r="P32" s="62">
        <f>12876161+11161</f>
        <v>12887322</v>
      </c>
      <c r="Q32" s="60" t="s">
        <v>134</v>
      </c>
      <c r="R32" s="58"/>
      <c r="S32" s="55" t="s">
        <v>100</v>
      </c>
      <c r="Y32" s="61"/>
      <c r="Z32" s="62">
        <f>-1705711-840739</f>
        <v>-2546450</v>
      </c>
      <c r="AA32" s="60" t="s">
        <v>134</v>
      </c>
    </row>
    <row r="33" spans="1:27" ht="14.85" customHeight="1">
      <c r="A33" s="57" t="s">
        <v>99</v>
      </c>
      <c r="B33" s="57"/>
      <c r="D33" s="58"/>
      <c r="H33" s="55" t="s">
        <v>257</v>
      </c>
      <c r="P33" s="62">
        <f>3710+10503</f>
        <v>14213</v>
      </c>
      <c r="Q33" s="60" t="s">
        <v>134</v>
      </c>
      <c r="R33" s="58"/>
      <c r="Y33" s="61"/>
      <c r="Z33" s="62"/>
      <c r="AA33" s="60"/>
    </row>
    <row r="34" spans="1:27" ht="14.85" customHeight="1">
      <c r="A34" s="57" t="s">
        <v>19</v>
      </c>
      <c r="B34" s="57"/>
      <c r="D34" s="58"/>
      <c r="H34" s="55" t="s">
        <v>258</v>
      </c>
      <c r="P34" s="62">
        <f>2184+699</f>
        <v>2883</v>
      </c>
      <c r="Q34" s="60" t="s">
        <v>134</v>
      </c>
      <c r="R34" s="58"/>
      <c r="Y34" s="61"/>
      <c r="Z34" s="62"/>
      <c r="AA34" s="60"/>
    </row>
    <row r="35" spans="1:27" ht="14.85" customHeight="1">
      <c r="A35" s="57" t="s">
        <v>162</v>
      </c>
      <c r="B35" s="57"/>
      <c r="D35" s="58"/>
      <c r="H35" s="55" t="s">
        <v>259</v>
      </c>
      <c r="P35" s="62">
        <f>-782-523</f>
        <v>-1305</v>
      </c>
      <c r="Q35" s="60" t="s">
        <v>134</v>
      </c>
      <c r="R35" s="58"/>
      <c r="Y35" s="61"/>
      <c r="Z35" s="62"/>
      <c r="AA35" s="60"/>
    </row>
    <row r="36" spans="1:27" ht="14.85" customHeight="1">
      <c r="A36" s="57" t="s">
        <v>16</v>
      </c>
      <c r="B36" s="57"/>
      <c r="D36" s="58"/>
      <c r="H36" s="55" t="s">
        <v>260</v>
      </c>
      <c r="P36" s="62">
        <f>27758662+1320</f>
        <v>27759982</v>
      </c>
      <c r="Q36" s="60" t="s">
        <v>134</v>
      </c>
      <c r="R36" s="58"/>
      <c r="Y36" s="61"/>
      <c r="Z36" s="62"/>
      <c r="AA36" s="60"/>
    </row>
    <row r="37" spans="1:27" ht="14.85" customHeight="1">
      <c r="A37" s="57" t="s">
        <v>164</v>
      </c>
      <c r="B37" s="57"/>
      <c r="D37" s="58"/>
      <c r="H37" s="55" t="s">
        <v>261</v>
      </c>
      <c r="P37" s="62">
        <f>-14920032-838</f>
        <v>-14920870</v>
      </c>
      <c r="Q37" s="60" t="s">
        <v>134</v>
      </c>
      <c r="R37" s="58"/>
      <c r="Y37" s="61"/>
      <c r="Z37" s="62"/>
      <c r="AA37" s="60"/>
    </row>
    <row r="38" spans="1:27" ht="14.85" customHeight="1">
      <c r="A38" s="57" t="s">
        <v>165</v>
      </c>
      <c r="B38" s="57"/>
      <c r="D38" s="58"/>
      <c r="H38" s="55" t="s">
        <v>244</v>
      </c>
      <c r="P38" s="62" t="s">
        <v>272</v>
      </c>
      <c r="Q38" s="60" t="s">
        <v>134</v>
      </c>
      <c r="R38" s="58"/>
      <c r="Y38" s="61"/>
      <c r="Z38" s="62"/>
      <c r="AA38" s="60"/>
    </row>
    <row r="39" spans="1:27" ht="14.85" customHeight="1">
      <c r="A39" s="57" t="s">
        <v>168</v>
      </c>
      <c r="B39" s="57"/>
      <c r="D39" s="58"/>
      <c r="H39" s="55" t="s">
        <v>264</v>
      </c>
      <c r="P39" s="62" t="s">
        <v>272</v>
      </c>
      <c r="Q39" s="60" t="s">
        <v>134</v>
      </c>
      <c r="R39" s="58"/>
      <c r="Y39" s="61"/>
      <c r="Z39" s="62"/>
      <c r="AA39" s="60"/>
    </row>
    <row r="40" spans="1:27" ht="14.85" customHeight="1">
      <c r="A40" s="57" t="s">
        <v>7</v>
      </c>
      <c r="B40" s="57"/>
      <c r="D40" s="58"/>
      <c r="H40" s="55" t="s">
        <v>266</v>
      </c>
      <c r="P40" s="62">
        <v>32419</v>
      </c>
      <c r="Q40" s="60" t="s">
        <v>134</v>
      </c>
      <c r="R40" s="58"/>
      <c r="Y40" s="61"/>
      <c r="Z40" s="62"/>
      <c r="AA40" s="60"/>
    </row>
    <row r="41" spans="1:27" ht="14.85" customHeight="1">
      <c r="A41" s="57" t="s">
        <v>170</v>
      </c>
      <c r="B41" s="57"/>
      <c r="D41" s="58"/>
      <c r="G41" s="55" t="s">
        <v>247</v>
      </c>
      <c r="P41" s="62">
        <f>700890+104119</f>
        <v>805009</v>
      </c>
      <c r="Q41" s="60" t="s">
        <v>134</v>
      </c>
      <c r="R41" s="58"/>
      <c r="Y41" s="61"/>
      <c r="Z41" s="62"/>
      <c r="AA41" s="60"/>
    </row>
    <row r="42" spans="1:27" ht="14.85" customHeight="1">
      <c r="A42" s="57" t="s">
        <v>172</v>
      </c>
      <c r="B42" s="57"/>
      <c r="D42" s="58"/>
      <c r="G42" s="55" t="s">
        <v>249</v>
      </c>
      <c r="P42" s="62">
        <f>-576525-73248</f>
        <v>-649773</v>
      </c>
      <c r="Q42" s="60" t="s">
        <v>134</v>
      </c>
      <c r="R42" s="58"/>
      <c r="Y42" s="61"/>
      <c r="Z42" s="62"/>
      <c r="AA42" s="60"/>
    </row>
    <row r="43" spans="1:27" ht="14.85" customHeight="1">
      <c r="A43" s="57" t="s">
        <v>173</v>
      </c>
      <c r="B43" s="57"/>
      <c r="D43" s="58"/>
      <c r="F43" s="55" t="s">
        <v>234</v>
      </c>
      <c r="P43" s="62">
        <f>75244+771</f>
        <v>76015</v>
      </c>
      <c r="Q43" s="60" t="s">
        <v>134</v>
      </c>
      <c r="R43" s="58"/>
      <c r="Y43" s="61"/>
      <c r="Z43" s="62"/>
      <c r="AA43" s="60"/>
    </row>
    <row r="44" spans="1:27" ht="14.85" customHeight="1">
      <c r="A44" s="57" t="s">
        <v>60</v>
      </c>
      <c r="B44" s="57"/>
      <c r="D44" s="58"/>
      <c r="G44" s="55" t="s">
        <v>250</v>
      </c>
      <c r="P44" s="62">
        <f>75244+450</f>
        <v>75694</v>
      </c>
      <c r="Q44" s="60" t="s">
        <v>134</v>
      </c>
      <c r="R44" s="58"/>
      <c r="Y44" s="61"/>
      <c r="Z44" s="62"/>
      <c r="AA44" s="60"/>
    </row>
    <row r="45" spans="1:27" ht="14.85" customHeight="1">
      <c r="A45" s="57" t="s">
        <v>174</v>
      </c>
      <c r="B45" s="57"/>
      <c r="D45" s="58"/>
      <c r="G45" s="55" t="s">
        <v>244</v>
      </c>
      <c r="P45" s="62">
        <v>321</v>
      </c>
      <c r="Q45" s="60" t="s">
        <v>134</v>
      </c>
      <c r="R45" s="58"/>
      <c r="Y45" s="61"/>
      <c r="Z45" s="62"/>
      <c r="AA45" s="60"/>
    </row>
    <row r="46" spans="1:27" ht="14.85" customHeight="1">
      <c r="A46" s="57" t="s">
        <v>24</v>
      </c>
      <c r="B46" s="57"/>
      <c r="D46" s="58"/>
      <c r="F46" s="55" t="s">
        <v>235</v>
      </c>
      <c r="P46" s="62">
        <f>3232229+470644</f>
        <v>3702873</v>
      </c>
      <c r="Q46" s="60" t="s">
        <v>274</v>
      </c>
      <c r="R46" s="58"/>
      <c r="Y46" s="61"/>
      <c r="Z46" s="62"/>
      <c r="AA46" s="60"/>
    </row>
    <row r="47" spans="1:27" ht="14.85" customHeight="1">
      <c r="A47" s="57" t="s">
        <v>175</v>
      </c>
      <c r="B47" s="57"/>
      <c r="D47" s="58"/>
      <c r="G47" s="55" t="s">
        <v>120</v>
      </c>
      <c r="P47" s="62">
        <f>33952+24226</f>
        <v>58178</v>
      </c>
      <c r="Q47" s="60" t="s">
        <v>134</v>
      </c>
      <c r="R47" s="58"/>
      <c r="Y47" s="61"/>
      <c r="Z47" s="62"/>
      <c r="AA47" s="60"/>
    </row>
    <row r="48" spans="1:27" ht="14.85" customHeight="1">
      <c r="A48" s="57" t="s">
        <v>176</v>
      </c>
      <c r="B48" s="57"/>
      <c r="D48" s="58"/>
      <c r="H48" s="55" t="s">
        <v>268</v>
      </c>
      <c r="P48" s="62" t="s">
        <v>272</v>
      </c>
      <c r="Q48" s="60" t="s">
        <v>134</v>
      </c>
      <c r="R48" s="58"/>
      <c r="Y48" s="61"/>
      <c r="Z48" s="62"/>
      <c r="AA48" s="60"/>
    </row>
    <row r="49" spans="1:27" ht="14.85" customHeight="1">
      <c r="A49" s="57" t="s">
        <v>178</v>
      </c>
      <c r="B49" s="57"/>
      <c r="D49" s="58"/>
      <c r="H49" s="55" t="s">
        <v>270</v>
      </c>
      <c r="P49" s="62">
        <f>33952+24226</f>
        <v>58178</v>
      </c>
      <c r="Q49" s="60" t="s">
        <v>134</v>
      </c>
      <c r="R49" s="58"/>
      <c r="Y49" s="61"/>
      <c r="Z49" s="62"/>
      <c r="AA49" s="60"/>
    </row>
    <row r="50" spans="1:27" ht="14.85" customHeight="1">
      <c r="A50" s="57" t="s">
        <v>179</v>
      </c>
      <c r="B50" s="57"/>
      <c r="D50" s="58"/>
      <c r="H50" s="55" t="s">
        <v>244</v>
      </c>
      <c r="P50" s="62" t="s">
        <v>272</v>
      </c>
      <c r="Q50" s="60" t="s">
        <v>134</v>
      </c>
      <c r="R50" s="58"/>
      <c r="Y50" s="61"/>
      <c r="Z50" s="62"/>
      <c r="AA50" s="60"/>
    </row>
    <row r="51" spans="1:27" ht="14.85" customHeight="1">
      <c r="A51" s="57" t="s">
        <v>180</v>
      </c>
      <c r="B51" s="57"/>
      <c r="D51" s="58"/>
      <c r="G51" s="55" t="s">
        <v>252</v>
      </c>
      <c r="P51" s="62" t="s">
        <v>272</v>
      </c>
      <c r="Q51" s="60" t="s">
        <v>134</v>
      </c>
      <c r="R51" s="58"/>
      <c r="Y51" s="61"/>
      <c r="Z51" s="62"/>
      <c r="AA51" s="60"/>
    </row>
    <row r="52" spans="1:27" ht="14.85" customHeight="1">
      <c r="A52" s="57" t="s">
        <v>182</v>
      </c>
      <c r="B52" s="57"/>
      <c r="D52" s="58"/>
      <c r="G52" s="55" t="s">
        <v>236</v>
      </c>
      <c r="P52" s="62">
        <f>2954+27</f>
        <v>2981</v>
      </c>
      <c r="Q52" s="60" t="s">
        <v>134</v>
      </c>
      <c r="R52" s="58"/>
      <c r="Y52" s="61"/>
      <c r="Z52" s="62"/>
      <c r="AA52" s="60"/>
    </row>
    <row r="53" spans="1:27" ht="14.85" customHeight="1">
      <c r="A53" s="57" t="s">
        <v>183</v>
      </c>
      <c r="B53" s="57"/>
      <c r="D53" s="58"/>
      <c r="G53" s="55" t="s">
        <v>254</v>
      </c>
      <c r="P53" s="62">
        <f>2100+4006</f>
        <v>6106</v>
      </c>
      <c r="Q53" s="60" t="s">
        <v>134</v>
      </c>
      <c r="R53" s="58"/>
      <c r="Y53" s="61"/>
      <c r="Z53" s="62"/>
      <c r="AA53" s="60"/>
    </row>
    <row r="54" spans="1:27" ht="14.85" customHeight="1">
      <c r="A54" s="57" t="s">
        <v>185</v>
      </c>
      <c r="B54" s="57"/>
      <c r="D54" s="58"/>
      <c r="G54" s="55" t="s">
        <v>241</v>
      </c>
      <c r="P54" s="62">
        <f>3193224+442341</f>
        <v>3635565</v>
      </c>
      <c r="Q54" s="60" t="s">
        <v>134</v>
      </c>
      <c r="R54" s="58"/>
      <c r="Y54" s="61"/>
      <c r="Z54" s="62"/>
      <c r="AA54" s="60"/>
    </row>
    <row r="55" spans="1:27" ht="14.85" customHeight="1">
      <c r="A55" s="57" t="s">
        <v>186</v>
      </c>
      <c r="B55" s="57"/>
      <c r="D55" s="58"/>
      <c r="H55" s="55" t="s">
        <v>256</v>
      </c>
      <c r="P55" s="62">
        <v>1193937</v>
      </c>
      <c r="Q55" s="60" t="s">
        <v>134</v>
      </c>
      <c r="R55" s="58"/>
      <c r="Y55" s="61"/>
      <c r="Z55" s="62"/>
      <c r="AA55" s="60"/>
    </row>
    <row r="56" spans="1:27" ht="14.85" customHeight="1">
      <c r="A56" s="57" t="s">
        <v>188</v>
      </c>
      <c r="B56" s="57"/>
      <c r="D56" s="58"/>
      <c r="H56" s="55" t="s">
        <v>244</v>
      </c>
      <c r="P56" s="62">
        <f>1999287+442341</f>
        <v>2441628</v>
      </c>
      <c r="Q56" s="60" t="s">
        <v>134</v>
      </c>
      <c r="R56" s="58"/>
      <c r="Y56" s="61"/>
      <c r="Z56" s="62"/>
      <c r="AA56" s="60"/>
    </row>
    <row r="57" spans="1:27" ht="14.85" customHeight="1">
      <c r="A57" s="57" t="s">
        <v>190</v>
      </c>
      <c r="B57" s="57"/>
      <c r="D57" s="58"/>
      <c r="G57" s="55" t="s">
        <v>244</v>
      </c>
      <c r="P57" s="62">
        <v>47</v>
      </c>
      <c r="Q57" s="60" t="s">
        <v>134</v>
      </c>
      <c r="R57" s="58"/>
      <c r="Y57" s="61"/>
      <c r="Z57" s="62"/>
      <c r="AA57" s="60"/>
    </row>
    <row r="58" spans="1:27" ht="14.85" customHeight="1">
      <c r="A58" s="57" t="s">
        <v>191</v>
      </c>
      <c r="B58" s="57"/>
      <c r="D58" s="58"/>
      <c r="G58" s="55" t="s">
        <v>245</v>
      </c>
      <c r="P58" s="62">
        <v>-3</v>
      </c>
      <c r="Q58" s="60" t="s">
        <v>134</v>
      </c>
      <c r="R58" s="58"/>
      <c r="Y58" s="61"/>
      <c r="Z58" s="62"/>
      <c r="AA58" s="60"/>
    </row>
    <row r="59" spans="1:27" ht="14.85" customHeight="1">
      <c r="A59" s="57" t="s">
        <v>69</v>
      </c>
      <c r="B59" s="57"/>
      <c r="D59" s="58"/>
      <c r="E59" s="55" t="s">
        <v>231</v>
      </c>
      <c r="P59" s="62">
        <f>1407446+221785</f>
        <v>1629231</v>
      </c>
      <c r="Q59" s="60" t="s">
        <v>274</v>
      </c>
      <c r="R59" s="58"/>
      <c r="Y59" s="61"/>
      <c r="Z59" s="62"/>
      <c r="AA59" s="60"/>
    </row>
    <row r="60" spans="1:27" ht="14.85" customHeight="1">
      <c r="A60" s="57" t="s">
        <v>192</v>
      </c>
      <c r="B60" s="57"/>
      <c r="D60" s="58"/>
      <c r="F60" s="55" t="s">
        <v>224</v>
      </c>
      <c r="P60" s="62">
        <f>200451+90215</f>
        <v>290666</v>
      </c>
      <c r="Q60" s="60" t="s">
        <v>134</v>
      </c>
      <c r="R60" s="58"/>
      <c r="Y60" s="61"/>
      <c r="Z60" s="62"/>
      <c r="AA60" s="60"/>
    </row>
    <row r="61" spans="1:27" ht="14.85" customHeight="1">
      <c r="A61" s="57" t="s">
        <v>193</v>
      </c>
      <c r="B61" s="57"/>
      <c r="D61" s="58"/>
      <c r="F61" s="55" t="s">
        <v>238</v>
      </c>
      <c r="P61" s="62">
        <f>2387+71398</f>
        <v>73785</v>
      </c>
      <c r="Q61" s="60" t="s">
        <v>134</v>
      </c>
      <c r="R61" s="58"/>
      <c r="Y61" s="61"/>
      <c r="Z61" s="62"/>
      <c r="AA61" s="60"/>
    </row>
    <row r="62" spans="1:27" ht="14.85" customHeight="1">
      <c r="A62" s="57" t="s">
        <v>76</v>
      </c>
      <c r="B62" s="57"/>
      <c r="D62" s="58"/>
      <c r="F62" s="55" t="s">
        <v>239</v>
      </c>
      <c r="P62" s="62" t="s">
        <v>272</v>
      </c>
      <c r="Q62" s="60" t="s">
        <v>134</v>
      </c>
      <c r="R62" s="58"/>
      <c r="Y62" s="61"/>
      <c r="Z62" s="62"/>
      <c r="AA62" s="60"/>
    </row>
    <row r="63" spans="1:27" ht="14.85" customHeight="1">
      <c r="A63" s="57" t="s">
        <v>194</v>
      </c>
      <c r="B63" s="57"/>
      <c r="D63" s="58"/>
      <c r="F63" s="55" t="s">
        <v>241</v>
      </c>
      <c r="P63" s="62">
        <f>1202437+55008</f>
        <v>1257445</v>
      </c>
      <c r="Q63" s="60" t="s">
        <v>134</v>
      </c>
      <c r="R63" s="58"/>
      <c r="Y63" s="61"/>
      <c r="Z63" s="62"/>
      <c r="AA63" s="60"/>
    </row>
    <row r="64" spans="1:27" ht="14.85" customHeight="1">
      <c r="A64" s="57" t="s">
        <v>195</v>
      </c>
      <c r="B64" s="57"/>
      <c r="D64" s="58"/>
      <c r="G64" s="55" t="s">
        <v>255</v>
      </c>
      <c r="P64" s="62">
        <f>1202437+55008</f>
        <v>1257445</v>
      </c>
      <c r="Q64" s="60" t="s">
        <v>134</v>
      </c>
      <c r="R64" s="58"/>
      <c r="Y64" s="61"/>
      <c r="Z64" s="62"/>
      <c r="AA64" s="60"/>
    </row>
    <row r="65" spans="1:27" ht="14.85" customHeight="1">
      <c r="A65" s="57" t="s">
        <v>197</v>
      </c>
      <c r="B65" s="57"/>
      <c r="D65" s="58"/>
      <c r="G65" s="55" t="s">
        <v>256</v>
      </c>
      <c r="P65" s="62" t="s">
        <v>272</v>
      </c>
      <c r="Q65" s="60" t="s">
        <v>134</v>
      </c>
      <c r="R65" s="58"/>
      <c r="Y65" s="61"/>
      <c r="Z65" s="62"/>
      <c r="AA65" s="60"/>
    </row>
    <row r="66" spans="1:27" ht="14.85" customHeight="1">
      <c r="A66" s="57" t="s">
        <v>152</v>
      </c>
      <c r="B66" s="57"/>
      <c r="D66" s="58"/>
      <c r="F66" s="55" t="s">
        <v>243</v>
      </c>
      <c r="P66" s="62">
        <v>3575</v>
      </c>
      <c r="Q66" s="60" t="s">
        <v>134</v>
      </c>
      <c r="R66" s="58"/>
      <c r="Y66" s="61"/>
      <c r="Z66" s="62"/>
      <c r="AA66" s="60"/>
    </row>
    <row r="67" spans="1:27" ht="14.85" customHeight="1">
      <c r="A67" s="57" t="s">
        <v>199</v>
      </c>
      <c r="B67" s="57"/>
      <c r="D67" s="58"/>
      <c r="F67" s="55" t="s">
        <v>244</v>
      </c>
      <c r="P67" s="62">
        <v>1589</v>
      </c>
      <c r="Q67" s="60" t="s">
        <v>134</v>
      </c>
      <c r="R67" s="58"/>
      <c r="Y67" s="61"/>
      <c r="Z67" s="62"/>
      <c r="AA67" s="60"/>
    </row>
    <row r="68" spans="1:27" ht="14.85" customHeight="1">
      <c r="A68" s="57" t="s">
        <v>200</v>
      </c>
      <c r="B68" s="57"/>
      <c r="D68" s="58"/>
      <c r="F68" s="55" t="s">
        <v>245</v>
      </c>
      <c r="P68" s="62">
        <v>2170</v>
      </c>
      <c r="Q68" s="60" t="s">
        <v>134</v>
      </c>
      <c r="R68" s="58"/>
      <c r="Y68" s="61"/>
      <c r="Z68" s="62"/>
      <c r="AA68" s="60"/>
    </row>
    <row r="69" spans="1:27" ht="14.85" customHeight="1" thickBot="1">
      <c r="A69" s="57" t="s">
        <v>425</v>
      </c>
      <c r="B69" s="57" t="s">
        <v>222</v>
      </c>
      <c r="D69" s="58"/>
      <c r="E69" s="55" t="s">
        <v>426</v>
      </c>
      <c r="P69" s="62" t="s">
        <v>272</v>
      </c>
      <c r="Q69" s="60" t="s">
        <v>134</v>
      </c>
      <c r="R69" s="215" t="s">
        <v>181</v>
      </c>
      <c r="S69" s="215"/>
      <c r="T69" s="215"/>
      <c r="U69" s="215"/>
      <c r="V69" s="215"/>
      <c r="W69" s="215"/>
      <c r="X69" s="215"/>
      <c r="Y69" s="215"/>
      <c r="Z69" s="63">
        <f>24420095+272367</f>
        <v>24692462</v>
      </c>
      <c r="AA69" s="64" t="s">
        <v>134</v>
      </c>
    </row>
    <row r="70" spans="1:27" ht="14.85" customHeight="1" thickBot="1">
      <c r="A70" s="57" t="s">
        <v>201</v>
      </c>
      <c r="B70" s="57" t="s">
        <v>223</v>
      </c>
      <c r="D70" s="216" t="s">
        <v>441</v>
      </c>
      <c r="E70" s="217"/>
      <c r="F70" s="217"/>
      <c r="G70" s="217"/>
      <c r="H70" s="217"/>
      <c r="I70" s="217"/>
      <c r="J70" s="217"/>
      <c r="K70" s="217"/>
      <c r="L70" s="217"/>
      <c r="M70" s="217"/>
      <c r="N70" s="217"/>
      <c r="O70" s="217"/>
      <c r="P70" s="65">
        <f>26330815+1279883</f>
        <v>27610698</v>
      </c>
      <c r="Q70" s="66" t="s">
        <v>134</v>
      </c>
      <c r="R70" s="216" t="s">
        <v>442</v>
      </c>
      <c r="S70" s="217"/>
      <c r="T70" s="217"/>
      <c r="U70" s="217"/>
      <c r="V70" s="217"/>
      <c r="W70" s="217"/>
      <c r="X70" s="217"/>
      <c r="Y70" s="218"/>
      <c r="Z70" s="67">
        <f>26330815+1279883</f>
        <v>27610698</v>
      </c>
      <c r="AA70" s="66" t="s">
        <v>134</v>
      </c>
    </row>
    <row r="71" spans="1:27" ht="14.85" customHeight="1"/>
    <row r="72" spans="1:27" ht="14.85" customHeight="1">
      <c r="E72" s="55" t="s">
        <v>233</v>
      </c>
    </row>
  </sheetData>
  <mergeCells count="10">
    <mergeCell ref="R29:Y29"/>
    <mergeCell ref="R69:Y69"/>
    <mergeCell ref="D70:O70"/>
    <mergeCell ref="R70:Y70"/>
    <mergeCell ref="D9:AA9"/>
    <mergeCell ref="D10:AA10"/>
    <mergeCell ref="D12:O12"/>
    <mergeCell ref="P12:Q12"/>
    <mergeCell ref="R12:Y12"/>
    <mergeCell ref="Z12:AA12"/>
  </mergeCells>
  <phoneticPr fontId="11"/>
  <pageMargins left="0.70866141732282995" right="0.70866141732282995" top="0.39370078740157" bottom="0.39370078740157" header="0.51181102362205" footer="0.51181102362205"/>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9BAA-326B-406D-87E8-A821935D0F57}">
  <sheetPr>
    <pageSetUpPr fitToPage="1"/>
  </sheetPr>
  <dimension ref="A1:O50"/>
  <sheetViews>
    <sheetView topLeftCell="B1" zoomScaleNormal="100" workbookViewId="0">
      <selection activeCell="Z71" sqref="Z71"/>
    </sheetView>
  </sheetViews>
  <sheetFormatPr defaultColWidth="9" defaultRowHeight="13.5"/>
  <cols>
    <col min="1" max="1" width="9" style="68" hidden="1" customWidth="1"/>
    <col min="2" max="2" width="0.625" style="68" customWidth="1"/>
    <col min="3" max="3" width="1.25" style="68" customWidth="1"/>
    <col min="4" max="12" width="2.125" style="68" customWidth="1"/>
    <col min="13" max="13" width="18.375" style="68" customWidth="1"/>
    <col min="14" max="14" width="21.625" style="68" customWidth="1"/>
    <col min="15" max="15" width="2.5" style="68" customWidth="1"/>
    <col min="16" max="16" width="0.625" style="68" customWidth="1"/>
    <col min="17" max="16384" width="9" style="68"/>
  </cols>
  <sheetData>
    <row r="1" spans="1:15" ht="13.5" customHeight="1">
      <c r="B1" s="55"/>
      <c r="C1" s="69" t="s">
        <v>443</v>
      </c>
    </row>
    <row r="2" spans="1:15" ht="13.5" customHeight="1">
      <c r="C2" s="69" t="s">
        <v>437</v>
      </c>
    </row>
    <row r="3" spans="1:15" ht="13.5" customHeight="1">
      <c r="C3" s="69" t="s">
        <v>225</v>
      </c>
    </row>
    <row r="4" spans="1:15" ht="13.5" customHeight="1">
      <c r="C4" s="69" t="s">
        <v>531</v>
      </c>
    </row>
    <row r="5" spans="1:15" ht="13.5" customHeight="1">
      <c r="C5" s="69" t="s">
        <v>210</v>
      </c>
    </row>
    <row r="6" spans="1:15" ht="13.5" customHeight="1">
      <c r="C6" s="69" t="s">
        <v>227</v>
      </c>
    </row>
    <row r="7" spans="1:15" ht="13.5" customHeight="1">
      <c r="C7" s="69" t="s">
        <v>77</v>
      </c>
    </row>
    <row r="8" spans="1:15" ht="13.5" customHeight="1"/>
    <row r="9" spans="1:15" ht="24">
      <c r="C9" s="223" t="s">
        <v>532</v>
      </c>
      <c r="D9" s="223"/>
      <c r="E9" s="223"/>
      <c r="F9" s="223"/>
      <c r="G9" s="223"/>
      <c r="H9" s="223"/>
      <c r="I9" s="223"/>
      <c r="J9" s="223"/>
      <c r="K9" s="223"/>
      <c r="L9" s="223"/>
      <c r="M9" s="223"/>
      <c r="N9" s="223"/>
      <c r="O9" s="223"/>
    </row>
    <row r="10" spans="1:15" ht="17.25" customHeight="1">
      <c r="C10" s="224" t="s">
        <v>444</v>
      </c>
      <c r="D10" s="224"/>
      <c r="E10" s="224"/>
      <c r="F10" s="224"/>
      <c r="G10" s="224"/>
      <c r="H10" s="224"/>
      <c r="I10" s="224"/>
      <c r="J10" s="224"/>
      <c r="K10" s="224"/>
      <c r="L10" s="224"/>
      <c r="M10" s="224"/>
      <c r="N10" s="224"/>
      <c r="O10" s="224"/>
    </row>
    <row r="11" spans="1:15" ht="17.25" customHeight="1">
      <c r="C11" s="224" t="s">
        <v>445</v>
      </c>
      <c r="D11" s="224"/>
      <c r="E11" s="224"/>
      <c r="F11" s="224"/>
      <c r="G11" s="224"/>
      <c r="H11" s="224"/>
      <c r="I11" s="224"/>
      <c r="J11" s="224"/>
      <c r="K11" s="224"/>
      <c r="L11" s="224"/>
      <c r="M11" s="224"/>
      <c r="N11" s="224"/>
      <c r="O11" s="224"/>
    </row>
    <row r="12" spans="1:15" ht="18" customHeight="1" thickBot="1">
      <c r="C12" s="69"/>
      <c r="D12" s="70"/>
      <c r="E12" s="70"/>
      <c r="F12" s="70"/>
      <c r="G12" s="70"/>
      <c r="H12" s="70"/>
      <c r="I12" s="70"/>
      <c r="J12" s="70"/>
      <c r="K12" s="70"/>
      <c r="L12" s="70"/>
      <c r="M12" s="71"/>
      <c r="N12" s="70"/>
      <c r="O12" s="71" t="s">
        <v>285</v>
      </c>
    </row>
    <row r="13" spans="1:15" ht="18" customHeight="1" thickBot="1">
      <c r="C13" s="225" t="s">
        <v>323</v>
      </c>
      <c r="D13" s="226"/>
      <c r="E13" s="226"/>
      <c r="F13" s="226"/>
      <c r="G13" s="226"/>
      <c r="H13" s="226"/>
      <c r="I13" s="226"/>
      <c r="J13" s="226"/>
      <c r="K13" s="226"/>
      <c r="L13" s="226"/>
      <c r="M13" s="226"/>
      <c r="N13" s="227" t="s">
        <v>84</v>
      </c>
      <c r="O13" s="228"/>
    </row>
    <row r="14" spans="1:15" ht="13.5" customHeight="1">
      <c r="A14" s="72" t="s">
        <v>446</v>
      </c>
      <c r="C14" s="73"/>
      <c r="D14" s="74" t="s">
        <v>326</v>
      </c>
      <c r="E14" s="74"/>
      <c r="F14" s="75"/>
      <c r="G14" s="74"/>
      <c r="H14" s="74"/>
      <c r="I14" s="74"/>
      <c r="J14" s="74"/>
      <c r="K14" s="75"/>
      <c r="L14" s="75"/>
      <c r="M14" s="75"/>
      <c r="N14" s="76">
        <f>5255147+1414039</f>
        <v>6669186</v>
      </c>
      <c r="O14" s="77" t="s">
        <v>274</v>
      </c>
    </row>
    <row r="15" spans="1:15" ht="13.5" customHeight="1">
      <c r="A15" s="72" t="s">
        <v>87</v>
      </c>
      <c r="C15" s="73"/>
      <c r="D15" s="74"/>
      <c r="E15" s="74" t="s">
        <v>328</v>
      </c>
      <c r="F15" s="74"/>
      <c r="G15" s="74"/>
      <c r="H15" s="74"/>
      <c r="I15" s="74"/>
      <c r="J15" s="74"/>
      <c r="K15" s="75"/>
      <c r="L15" s="75"/>
      <c r="M15" s="75"/>
      <c r="N15" s="76">
        <f>3638079+641638</f>
        <v>4279717</v>
      </c>
      <c r="O15" s="78" t="s">
        <v>274</v>
      </c>
    </row>
    <row r="16" spans="1:15" ht="13.5" customHeight="1">
      <c r="A16" s="72" t="s">
        <v>228</v>
      </c>
      <c r="C16" s="73"/>
      <c r="D16" s="74"/>
      <c r="E16" s="74"/>
      <c r="F16" s="74" t="s">
        <v>343</v>
      </c>
      <c r="G16" s="74"/>
      <c r="H16" s="74"/>
      <c r="I16" s="74"/>
      <c r="J16" s="74"/>
      <c r="K16" s="75"/>
      <c r="L16" s="75"/>
      <c r="M16" s="75"/>
      <c r="N16" s="76">
        <f>734575+227230</f>
        <v>961805</v>
      </c>
      <c r="O16" s="78" t="s">
        <v>134</v>
      </c>
    </row>
    <row r="17" spans="1:15" ht="13.5" customHeight="1">
      <c r="A17" s="72" t="s">
        <v>289</v>
      </c>
      <c r="C17" s="73"/>
      <c r="D17" s="74"/>
      <c r="E17" s="74"/>
      <c r="F17" s="74"/>
      <c r="G17" s="74" t="s">
        <v>348</v>
      </c>
      <c r="H17" s="74"/>
      <c r="I17" s="74"/>
      <c r="J17" s="74"/>
      <c r="K17" s="75"/>
      <c r="L17" s="75"/>
      <c r="M17" s="75"/>
      <c r="N17" s="76">
        <f>611852+205132</f>
        <v>816984</v>
      </c>
      <c r="O17" s="78" t="s">
        <v>134</v>
      </c>
    </row>
    <row r="18" spans="1:15" ht="13.5" customHeight="1">
      <c r="A18" s="72" t="s">
        <v>290</v>
      </c>
      <c r="C18" s="73"/>
      <c r="D18" s="74"/>
      <c r="E18" s="74"/>
      <c r="F18" s="74"/>
      <c r="G18" s="74" t="s">
        <v>5</v>
      </c>
      <c r="H18" s="74"/>
      <c r="I18" s="74"/>
      <c r="J18" s="74"/>
      <c r="K18" s="75"/>
      <c r="L18" s="75"/>
      <c r="M18" s="75"/>
      <c r="N18" s="76">
        <f>4689+14639</f>
        <v>19328</v>
      </c>
      <c r="O18" s="78" t="s">
        <v>134</v>
      </c>
    </row>
    <row r="19" spans="1:15" ht="13.5" customHeight="1">
      <c r="A19" s="72" t="s">
        <v>291</v>
      </c>
      <c r="C19" s="73"/>
      <c r="D19" s="74"/>
      <c r="E19" s="74"/>
      <c r="F19" s="74"/>
      <c r="G19" s="74" t="s">
        <v>349</v>
      </c>
      <c r="H19" s="74"/>
      <c r="I19" s="74"/>
      <c r="J19" s="74"/>
      <c r="K19" s="75"/>
      <c r="L19" s="75"/>
      <c r="M19" s="75"/>
      <c r="N19" s="76">
        <f>38292+6937</f>
        <v>45229</v>
      </c>
      <c r="O19" s="78" t="s">
        <v>134</v>
      </c>
    </row>
    <row r="20" spans="1:15" ht="13.5" customHeight="1">
      <c r="A20" s="72" t="s">
        <v>147</v>
      </c>
      <c r="C20" s="73"/>
      <c r="D20" s="74"/>
      <c r="E20" s="74"/>
      <c r="F20" s="74"/>
      <c r="G20" s="74" t="s">
        <v>244</v>
      </c>
      <c r="H20" s="74"/>
      <c r="I20" s="74"/>
      <c r="J20" s="74"/>
      <c r="K20" s="75"/>
      <c r="L20" s="75"/>
      <c r="M20" s="75"/>
      <c r="N20" s="76">
        <f>79742+522</f>
        <v>80264</v>
      </c>
      <c r="O20" s="78" t="s">
        <v>134</v>
      </c>
    </row>
    <row r="21" spans="1:15" ht="13.5" customHeight="1">
      <c r="A21" s="72" t="s">
        <v>292</v>
      </c>
      <c r="C21" s="73"/>
      <c r="D21" s="74"/>
      <c r="E21" s="74"/>
      <c r="F21" s="74" t="s">
        <v>14</v>
      </c>
      <c r="G21" s="74"/>
      <c r="H21" s="74"/>
      <c r="I21" s="74"/>
      <c r="J21" s="74"/>
      <c r="K21" s="75"/>
      <c r="L21" s="75"/>
      <c r="M21" s="75"/>
      <c r="N21" s="76">
        <f>2866059+191551</f>
        <v>3057610</v>
      </c>
      <c r="O21" s="78" t="s">
        <v>274</v>
      </c>
    </row>
    <row r="22" spans="1:15" ht="13.5" customHeight="1">
      <c r="A22" s="72" t="s">
        <v>294</v>
      </c>
      <c r="C22" s="73"/>
      <c r="D22" s="74"/>
      <c r="E22" s="74"/>
      <c r="F22" s="74"/>
      <c r="G22" s="74" t="s">
        <v>350</v>
      </c>
      <c r="H22" s="74"/>
      <c r="I22" s="74"/>
      <c r="J22" s="74"/>
      <c r="K22" s="75"/>
      <c r="L22" s="75"/>
      <c r="M22" s="75"/>
      <c r="N22" s="76">
        <f>1773940+157500</f>
        <v>1931440</v>
      </c>
      <c r="O22" s="78" t="s">
        <v>134</v>
      </c>
    </row>
    <row r="23" spans="1:15" ht="13.5" customHeight="1">
      <c r="A23" s="72" t="s">
        <v>295</v>
      </c>
      <c r="C23" s="73"/>
      <c r="D23" s="74"/>
      <c r="E23" s="74"/>
      <c r="F23" s="74"/>
      <c r="G23" s="74" t="s">
        <v>276</v>
      </c>
      <c r="H23" s="74"/>
      <c r="I23" s="74"/>
      <c r="J23" s="74"/>
      <c r="K23" s="75"/>
      <c r="L23" s="75"/>
      <c r="M23" s="75"/>
      <c r="N23" s="76">
        <f>11484+5270</f>
        <v>16754</v>
      </c>
      <c r="O23" s="78" t="s">
        <v>134</v>
      </c>
    </row>
    <row r="24" spans="1:15" ht="13.5" customHeight="1">
      <c r="A24" s="72" t="s">
        <v>269</v>
      </c>
      <c r="C24" s="73"/>
      <c r="D24" s="74"/>
      <c r="E24" s="74"/>
      <c r="F24" s="74"/>
      <c r="G24" s="74" t="s">
        <v>353</v>
      </c>
      <c r="H24" s="74"/>
      <c r="I24" s="74"/>
      <c r="J24" s="74"/>
      <c r="K24" s="75"/>
      <c r="L24" s="75"/>
      <c r="M24" s="75"/>
      <c r="N24" s="76">
        <f>1080636+28630</f>
        <v>1109266</v>
      </c>
      <c r="O24" s="78" t="s">
        <v>134</v>
      </c>
    </row>
    <row r="25" spans="1:15" ht="13.5" customHeight="1">
      <c r="A25" s="72" t="s">
        <v>296</v>
      </c>
      <c r="C25" s="73"/>
      <c r="D25" s="74"/>
      <c r="E25" s="74"/>
      <c r="F25" s="74"/>
      <c r="G25" s="74" t="s">
        <v>244</v>
      </c>
      <c r="H25" s="74"/>
      <c r="I25" s="74"/>
      <c r="J25" s="74"/>
      <c r="K25" s="75"/>
      <c r="L25" s="75"/>
      <c r="M25" s="75"/>
      <c r="N25" s="76">
        <v>151</v>
      </c>
      <c r="O25" s="78" t="s">
        <v>134</v>
      </c>
    </row>
    <row r="26" spans="1:15" ht="13.5" customHeight="1">
      <c r="A26" s="72" t="s">
        <v>298</v>
      </c>
      <c r="C26" s="73"/>
      <c r="D26" s="74"/>
      <c r="E26" s="74"/>
      <c r="F26" s="74" t="s">
        <v>344</v>
      </c>
      <c r="G26" s="74"/>
      <c r="H26" s="74"/>
      <c r="I26" s="74"/>
      <c r="J26" s="74"/>
      <c r="K26" s="75"/>
      <c r="L26" s="75"/>
      <c r="M26" s="75"/>
      <c r="N26" s="76">
        <f>37446+222857</f>
        <v>260303</v>
      </c>
      <c r="O26" s="78" t="s">
        <v>134</v>
      </c>
    </row>
    <row r="27" spans="1:15" ht="13.5" customHeight="1">
      <c r="A27" s="72" t="s">
        <v>301</v>
      </c>
      <c r="C27" s="73"/>
      <c r="D27" s="74"/>
      <c r="E27" s="74"/>
      <c r="F27" s="75"/>
      <c r="G27" s="75" t="s">
        <v>354</v>
      </c>
      <c r="H27" s="75"/>
      <c r="I27" s="74"/>
      <c r="J27" s="74"/>
      <c r="K27" s="75"/>
      <c r="L27" s="75"/>
      <c r="M27" s="75"/>
      <c r="N27" s="76">
        <f>5994+2875</f>
        <v>8869</v>
      </c>
      <c r="O27" s="78" t="s">
        <v>134</v>
      </c>
    </row>
    <row r="28" spans="1:15" ht="13.5" customHeight="1">
      <c r="A28" s="72" t="s">
        <v>302</v>
      </c>
      <c r="C28" s="73"/>
      <c r="D28" s="74"/>
      <c r="E28" s="74"/>
      <c r="F28" s="75"/>
      <c r="G28" s="74" t="s">
        <v>355</v>
      </c>
      <c r="H28" s="74"/>
      <c r="I28" s="74"/>
      <c r="J28" s="74"/>
      <c r="K28" s="75"/>
      <c r="L28" s="75"/>
      <c r="M28" s="75"/>
      <c r="N28" s="76">
        <v>-13</v>
      </c>
      <c r="O28" s="78" t="s">
        <v>134</v>
      </c>
    </row>
    <row r="29" spans="1:15" ht="13.5" customHeight="1">
      <c r="A29" s="72" t="s">
        <v>303</v>
      </c>
      <c r="C29" s="73"/>
      <c r="D29" s="74"/>
      <c r="E29" s="74"/>
      <c r="F29" s="75"/>
      <c r="G29" s="74" t="s">
        <v>244</v>
      </c>
      <c r="H29" s="74"/>
      <c r="I29" s="74"/>
      <c r="J29" s="74"/>
      <c r="K29" s="75"/>
      <c r="L29" s="75"/>
      <c r="M29" s="75"/>
      <c r="N29" s="76">
        <f>31452+219995</f>
        <v>251447</v>
      </c>
      <c r="O29" s="78" t="s">
        <v>134</v>
      </c>
    </row>
    <row r="30" spans="1:15" ht="13.5" customHeight="1">
      <c r="A30" s="72" t="s">
        <v>304</v>
      </c>
      <c r="C30" s="73"/>
      <c r="D30" s="74"/>
      <c r="E30" s="75" t="s">
        <v>329</v>
      </c>
      <c r="F30" s="75"/>
      <c r="G30" s="74"/>
      <c r="H30" s="74"/>
      <c r="I30" s="74"/>
      <c r="J30" s="74"/>
      <c r="K30" s="75"/>
      <c r="L30" s="75"/>
      <c r="M30" s="75"/>
      <c r="N30" s="76">
        <f>1617067+772401</f>
        <v>2389468</v>
      </c>
      <c r="O30" s="78" t="s">
        <v>134</v>
      </c>
    </row>
    <row r="31" spans="1:15" ht="13.5" customHeight="1">
      <c r="A31" s="72" t="s">
        <v>153</v>
      </c>
      <c r="C31" s="73"/>
      <c r="D31" s="74"/>
      <c r="E31" s="74"/>
      <c r="F31" s="74" t="s">
        <v>345</v>
      </c>
      <c r="G31" s="74"/>
      <c r="H31" s="74"/>
      <c r="I31" s="74"/>
      <c r="J31" s="74"/>
      <c r="K31" s="75"/>
      <c r="L31" s="75"/>
      <c r="M31" s="75"/>
      <c r="N31" s="76">
        <f>1287884+30370</f>
        <v>1318254</v>
      </c>
      <c r="O31" s="78" t="s">
        <v>134</v>
      </c>
    </row>
    <row r="32" spans="1:15" ht="13.5" customHeight="1">
      <c r="A32" s="72" t="s">
        <v>305</v>
      </c>
      <c r="C32" s="73"/>
      <c r="D32" s="74"/>
      <c r="E32" s="74"/>
      <c r="F32" s="74" t="s">
        <v>347</v>
      </c>
      <c r="G32" s="74"/>
      <c r="H32" s="74"/>
      <c r="I32" s="74"/>
      <c r="J32" s="74"/>
      <c r="K32" s="75"/>
      <c r="L32" s="75"/>
      <c r="M32" s="75"/>
      <c r="N32" s="76">
        <f>109339+738633</f>
        <v>847972</v>
      </c>
      <c r="O32" s="78" t="s">
        <v>134</v>
      </c>
    </row>
    <row r="33" spans="1:15" ht="13.5" customHeight="1">
      <c r="A33" s="72" t="s">
        <v>306</v>
      </c>
      <c r="C33" s="73"/>
      <c r="D33" s="74"/>
      <c r="E33" s="74"/>
      <c r="F33" s="74" t="s">
        <v>242</v>
      </c>
      <c r="G33" s="74"/>
      <c r="H33" s="74"/>
      <c r="I33" s="74"/>
      <c r="J33" s="74"/>
      <c r="K33" s="75"/>
      <c r="L33" s="75"/>
      <c r="M33" s="75"/>
      <c r="N33" s="76">
        <v>216282</v>
      </c>
      <c r="O33" s="78" t="s">
        <v>134</v>
      </c>
    </row>
    <row r="34" spans="1:15" ht="13.5" customHeight="1">
      <c r="A34" s="72" t="s">
        <v>307</v>
      </c>
      <c r="C34" s="73"/>
      <c r="D34" s="74"/>
      <c r="E34" s="74"/>
      <c r="F34" s="74" t="s">
        <v>244</v>
      </c>
      <c r="G34" s="74"/>
      <c r="H34" s="74"/>
      <c r="I34" s="74"/>
      <c r="J34" s="74"/>
      <c r="K34" s="75"/>
      <c r="L34" s="75"/>
      <c r="M34" s="75"/>
      <c r="N34" s="76">
        <f>3562+3398</f>
        <v>6960</v>
      </c>
      <c r="O34" s="78" t="s">
        <v>134</v>
      </c>
    </row>
    <row r="35" spans="1:15" ht="13.5" customHeight="1">
      <c r="A35" s="72" t="s">
        <v>309</v>
      </c>
      <c r="C35" s="73"/>
      <c r="D35" s="74" t="s">
        <v>102</v>
      </c>
      <c r="E35" s="74"/>
      <c r="F35" s="74"/>
      <c r="G35" s="74"/>
      <c r="H35" s="74"/>
      <c r="I35" s="74"/>
      <c r="J35" s="74"/>
      <c r="K35" s="75"/>
      <c r="L35" s="75"/>
      <c r="M35" s="75"/>
      <c r="N35" s="76">
        <f>243683+354155</f>
        <v>597838</v>
      </c>
      <c r="O35" s="78" t="s">
        <v>134</v>
      </c>
    </row>
    <row r="36" spans="1:15" ht="13.5" customHeight="1">
      <c r="A36" s="72" t="s">
        <v>310</v>
      </c>
      <c r="C36" s="73"/>
      <c r="D36" s="74"/>
      <c r="E36" s="74" t="s">
        <v>330</v>
      </c>
      <c r="F36" s="74"/>
      <c r="G36" s="74"/>
      <c r="H36" s="74"/>
      <c r="I36" s="74"/>
      <c r="J36" s="74"/>
      <c r="K36" s="79"/>
      <c r="L36" s="79"/>
      <c r="M36" s="79"/>
      <c r="N36" s="76">
        <f>81436+253778</f>
        <v>335214</v>
      </c>
      <c r="O36" s="78" t="s">
        <v>134</v>
      </c>
    </row>
    <row r="37" spans="1:15" ht="13.5" customHeight="1">
      <c r="A37" s="72" t="s">
        <v>312</v>
      </c>
      <c r="C37" s="73"/>
      <c r="D37" s="74"/>
      <c r="E37" s="74" t="s">
        <v>244</v>
      </c>
      <c r="F37" s="74"/>
      <c r="G37" s="75"/>
      <c r="H37" s="74"/>
      <c r="I37" s="74"/>
      <c r="J37" s="74"/>
      <c r="K37" s="79"/>
      <c r="L37" s="79"/>
      <c r="M37" s="79"/>
      <c r="N37" s="76">
        <f>162247+100377</f>
        <v>262624</v>
      </c>
      <c r="O37" s="78" t="s">
        <v>134</v>
      </c>
    </row>
    <row r="38" spans="1:15" ht="13.5" customHeight="1">
      <c r="A38" s="72" t="s">
        <v>313</v>
      </c>
      <c r="C38" s="80" t="s">
        <v>324</v>
      </c>
      <c r="D38" s="81"/>
      <c r="E38" s="81"/>
      <c r="F38" s="81"/>
      <c r="G38" s="81"/>
      <c r="H38" s="81"/>
      <c r="I38" s="81"/>
      <c r="J38" s="81"/>
      <c r="K38" s="82"/>
      <c r="L38" s="82"/>
      <c r="M38" s="82"/>
      <c r="N38" s="83">
        <f>-5011463-1059884</f>
        <v>-6071347</v>
      </c>
      <c r="O38" s="84" t="s">
        <v>274</v>
      </c>
    </row>
    <row r="39" spans="1:15" ht="13.5" customHeight="1">
      <c r="A39" s="72" t="s">
        <v>315</v>
      </c>
      <c r="C39" s="73"/>
      <c r="D39" s="74" t="s">
        <v>327</v>
      </c>
      <c r="E39" s="74"/>
      <c r="F39" s="75"/>
      <c r="G39" s="74"/>
      <c r="H39" s="74"/>
      <c r="I39" s="74"/>
      <c r="J39" s="74"/>
      <c r="K39" s="75"/>
      <c r="L39" s="75"/>
      <c r="M39" s="75"/>
      <c r="N39" s="76">
        <f>6137+735</f>
        <v>6872</v>
      </c>
      <c r="O39" s="77" t="s">
        <v>134</v>
      </c>
    </row>
    <row r="40" spans="1:15" ht="13.5" customHeight="1">
      <c r="A40" s="72" t="s">
        <v>316</v>
      </c>
      <c r="C40" s="73"/>
      <c r="D40" s="74"/>
      <c r="E40" s="75" t="s">
        <v>331</v>
      </c>
      <c r="F40" s="75"/>
      <c r="G40" s="74"/>
      <c r="H40" s="74"/>
      <c r="I40" s="74"/>
      <c r="J40" s="74"/>
      <c r="K40" s="75"/>
      <c r="L40" s="75"/>
      <c r="M40" s="75"/>
      <c r="N40" s="76" t="s">
        <v>272</v>
      </c>
      <c r="O40" s="78" t="s">
        <v>134</v>
      </c>
    </row>
    <row r="41" spans="1:15" ht="13.5" customHeight="1">
      <c r="A41" s="72" t="s">
        <v>317</v>
      </c>
      <c r="C41" s="73"/>
      <c r="D41" s="74"/>
      <c r="E41" s="75" t="s">
        <v>333</v>
      </c>
      <c r="F41" s="75"/>
      <c r="G41" s="74"/>
      <c r="H41" s="74"/>
      <c r="I41" s="74"/>
      <c r="J41" s="74"/>
      <c r="K41" s="75"/>
      <c r="L41" s="75"/>
      <c r="M41" s="75"/>
      <c r="N41" s="76">
        <v>6137</v>
      </c>
      <c r="O41" s="78" t="s">
        <v>134</v>
      </c>
    </row>
    <row r="42" spans="1:15" ht="13.5" customHeight="1">
      <c r="A42" s="72" t="s">
        <v>319</v>
      </c>
      <c r="C42" s="73"/>
      <c r="D42" s="74"/>
      <c r="E42" s="75" t="s">
        <v>335</v>
      </c>
      <c r="F42" s="75"/>
      <c r="G42" s="74"/>
      <c r="H42" s="75"/>
      <c r="I42" s="74"/>
      <c r="J42" s="74"/>
      <c r="K42" s="75"/>
      <c r="L42" s="75"/>
      <c r="M42" s="75"/>
      <c r="N42" s="76" t="s">
        <v>272</v>
      </c>
      <c r="O42" s="78" t="s">
        <v>134</v>
      </c>
    </row>
    <row r="43" spans="1:15" ht="13.5" customHeight="1">
      <c r="A43" s="72" t="s">
        <v>320</v>
      </c>
      <c r="C43" s="73"/>
      <c r="D43" s="74"/>
      <c r="E43" s="74" t="s">
        <v>339</v>
      </c>
      <c r="F43" s="74"/>
      <c r="G43" s="74"/>
      <c r="H43" s="74"/>
      <c r="I43" s="74"/>
      <c r="J43" s="74"/>
      <c r="K43" s="75"/>
      <c r="L43" s="75"/>
      <c r="M43" s="75"/>
      <c r="N43" s="76" t="s">
        <v>272</v>
      </c>
      <c r="O43" s="78" t="s">
        <v>134</v>
      </c>
    </row>
    <row r="44" spans="1:15" ht="13.5" customHeight="1">
      <c r="A44" s="72" t="s">
        <v>321</v>
      </c>
      <c r="C44" s="73"/>
      <c r="D44" s="74"/>
      <c r="E44" s="74" t="s">
        <v>244</v>
      </c>
      <c r="F44" s="74"/>
      <c r="G44" s="74"/>
      <c r="H44" s="74"/>
      <c r="I44" s="74"/>
      <c r="J44" s="74"/>
      <c r="K44" s="75"/>
      <c r="L44" s="75"/>
      <c r="M44" s="75"/>
      <c r="N44" s="76">
        <v>735</v>
      </c>
      <c r="O44" s="78" t="s">
        <v>134</v>
      </c>
    </row>
    <row r="45" spans="1:15" ht="13.5" customHeight="1">
      <c r="A45" s="72" t="s">
        <v>447</v>
      </c>
      <c r="C45" s="73"/>
      <c r="D45" s="74" t="s">
        <v>299</v>
      </c>
      <c r="E45" s="74"/>
      <c r="F45" s="74"/>
      <c r="G45" s="74"/>
      <c r="H45" s="74"/>
      <c r="I45" s="74"/>
      <c r="J45" s="74"/>
      <c r="K45" s="79"/>
      <c r="L45" s="79"/>
      <c r="M45" s="79"/>
      <c r="N45" s="76">
        <f>3172+3342</f>
        <v>6514</v>
      </c>
      <c r="O45" s="77" t="s">
        <v>134</v>
      </c>
    </row>
    <row r="46" spans="1:15" ht="13.5" customHeight="1">
      <c r="A46" s="72" t="s">
        <v>169</v>
      </c>
      <c r="C46" s="73"/>
      <c r="D46" s="74"/>
      <c r="E46" s="74" t="s">
        <v>340</v>
      </c>
      <c r="F46" s="74"/>
      <c r="G46" s="74"/>
      <c r="H46" s="74"/>
      <c r="I46" s="74"/>
      <c r="J46" s="74"/>
      <c r="K46" s="79"/>
      <c r="L46" s="79"/>
      <c r="M46" s="79"/>
      <c r="N46" s="76">
        <f>15+113</f>
        <v>128</v>
      </c>
      <c r="O46" s="78" t="s">
        <v>134</v>
      </c>
    </row>
    <row r="47" spans="1:15" ht="13.5" customHeight="1" thickBot="1">
      <c r="A47" s="72" t="s">
        <v>286</v>
      </c>
      <c r="C47" s="73"/>
      <c r="D47" s="74"/>
      <c r="E47" s="74" t="s">
        <v>244</v>
      </c>
      <c r="F47" s="74"/>
      <c r="G47" s="74"/>
      <c r="H47" s="74"/>
      <c r="I47" s="74"/>
      <c r="J47" s="74"/>
      <c r="K47" s="79"/>
      <c r="L47" s="79"/>
      <c r="M47" s="79"/>
      <c r="N47" s="76">
        <f>3157+3229</f>
        <v>6386</v>
      </c>
      <c r="O47" s="78" t="s">
        <v>134</v>
      </c>
    </row>
    <row r="48" spans="1:15" ht="14.25" customHeight="1" thickBot="1">
      <c r="A48" s="72" t="s">
        <v>322</v>
      </c>
      <c r="C48" s="85" t="s">
        <v>325</v>
      </c>
      <c r="D48" s="86"/>
      <c r="E48" s="86"/>
      <c r="F48" s="86"/>
      <c r="G48" s="86"/>
      <c r="H48" s="86"/>
      <c r="I48" s="86"/>
      <c r="J48" s="86"/>
      <c r="K48" s="87"/>
      <c r="L48" s="87"/>
      <c r="M48" s="87"/>
      <c r="N48" s="88">
        <f>-5014429-1057277</f>
        <v>-6071706</v>
      </c>
      <c r="O48" s="89" t="s">
        <v>274</v>
      </c>
    </row>
    <row r="49" spans="3:15" ht="3.75" customHeight="1">
      <c r="C49" s="90"/>
      <c r="D49" s="90"/>
      <c r="E49" s="91"/>
      <c r="F49" s="91"/>
      <c r="G49" s="91"/>
      <c r="H49" s="91"/>
      <c r="I49" s="91"/>
      <c r="J49" s="92"/>
      <c r="K49" s="92"/>
      <c r="L49" s="92"/>
      <c r="M49" s="93"/>
      <c r="N49" s="93"/>
      <c r="O49" s="93"/>
    </row>
    <row r="50" spans="3:15" ht="15.6" customHeight="1">
      <c r="C50" s="94"/>
      <c r="D50" s="94" t="s">
        <v>233</v>
      </c>
      <c r="E50" s="95"/>
      <c r="F50" s="95"/>
      <c r="G50" s="95"/>
      <c r="H50" s="95"/>
      <c r="I50" s="95"/>
      <c r="J50" s="96"/>
      <c r="K50" s="96"/>
      <c r="L50" s="96"/>
      <c r="M50" s="93"/>
      <c r="N50" s="93"/>
      <c r="O50" s="93"/>
    </row>
  </sheetData>
  <mergeCells count="5">
    <mergeCell ref="C9:O9"/>
    <mergeCell ref="C10:O10"/>
    <mergeCell ref="C11:O11"/>
    <mergeCell ref="C13:M13"/>
    <mergeCell ref="N13:O13"/>
  </mergeCells>
  <phoneticPr fontId="11"/>
  <pageMargins left="0.70866141732282995" right="0.70866141732282995" top="0.39370078740157" bottom="0.39370078740157" header="0.51181102362205" footer="0.511811023622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7B78-E71F-4F40-95CA-CBDBF24FE5F9}">
  <sheetPr>
    <pageSetUpPr fitToPage="1"/>
  </sheetPr>
  <dimension ref="A1:S35"/>
  <sheetViews>
    <sheetView topLeftCell="B1" zoomScaleNormal="100" workbookViewId="0">
      <selection activeCell="Z71" sqref="Z71"/>
    </sheetView>
  </sheetViews>
  <sheetFormatPr defaultColWidth="9" defaultRowHeight="13.5"/>
  <cols>
    <col min="1" max="1" width="9" style="55" hidden="1" customWidth="1"/>
    <col min="2" max="2" width="1.125" style="55" customWidth="1"/>
    <col min="3" max="3" width="1.625" style="55" customWidth="1"/>
    <col min="4" max="9" width="2" style="55" customWidth="1"/>
    <col min="10" max="10" width="15.375" style="55" customWidth="1"/>
    <col min="11" max="11" width="21.625" style="55" customWidth="1"/>
    <col min="12" max="12" width="3" style="55" customWidth="1"/>
    <col min="13" max="13" width="21.625" style="55" customWidth="1"/>
    <col min="14" max="14" width="3" style="55" customWidth="1"/>
    <col min="15" max="15" width="21.625" style="55" customWidth="1"/>
    <col min="16" max="16" width="3" style="55" customWidth="1"/>
    <col min="17" max="17" width="21.625" style="55" hidden="1" customWidth="1"/>
    <col min="18" max="18" width="3" style="55" hidden="1" customWidth="1"/>
    <col min="19" max="19" width="1" style="55" customWidth="1"/>
    <col min="20" max="16384" width="9" style="55"/>
  </cols>
  <sheetData>
    <row r="1" spans="1:19" ht="12.75" customHeight="1">
      <c r="C1" s="55" t="s">
        <v>443</v>
      </c>
    </row>
    <row r="2" spans="1:19" ht="12.75" customHeight="1">
      <c r="C2" s="55" t="s">
        <v>437</v>
      </c>
    </row>
    <row r="3" spans="1:19" ht="12.75" customHeight="1">
      <c r="C3" s="55" t="s">
        <v>225</v>
      </c>
    </row>
    <row r="4" spans="1:19" ht="12.75" customHeight="1">
      <c r="C4" s="55" t="s">
        <v>531</v>
      </c>
    </row>
    <row r="5" spans="1:19" ht="12.75" customHeight="1">
      <c r="C5" s="55" t="s">
        <v>210</v>
      </c>
    </row>
    <row r="6" spans="1:19" ht="12.75" customHeight="1">
      <c r="C6" s="55" t="s">
        <v>227</v>
      </c>
    </row>
    <row r="7" spans="1:19" ht="12.75" customHeight="1">
      <c r="C7" s="55" t="s">
        <v>77</v>
      </c>
    </row>
    <row r="8" spans="1:19" ht="12.75" customHeight="1"/>
    <row r="9" spans="1:19" ht="24" customHeight="1">
      <c r="C9" s="229" t="s">
        <v>533</v>
      </c>
      <c r="D9" s="229"/>
      <c r="E9" s="229"/>
      <c r="F9" s="229"/>
      <c r="G9" s="229"/>
      <c r="H9" s="229"/>
      <c r="I9" s="229"/>
      <c r="J9" s="229"/>
      <c r="K9" s="229"/>
      <c r="L9" s="229"/>
      <c r="M9" s="229"/>
      <c r="N9" s="229"/>
      <c r="O9" s="229"/>
      <c r="P9" s="229"/>
      <c r="Q9" s="229"/>
      <c r="R9" s="229"/>
    </row>
    <row r="10" spans="1:19" ht="17.25" customHeight="1">
      <c r="C10" s="230" t="s">
        <v>444</v>
      </c>
      <c r="D10" s="230"/>
      <c r="E10" s="230"/>
      <c r="F10" s="230"/>
      <c r="G10" s="230"/>
      <c r="H10" s="230"/>
      <c r="I10" s="230"/>
      <c r="J10" s="230"/>
      <c r="K10" s="230"/>
      <c r="L10" s="230"/>
      <c r="M10" s="230"/>
      <c r="N10" s="230"/>
      <c r="O10" s="230"/>
      <c r="P10" s="230"/>
      <c r="Q10" s="230"/>
      <c r="R10" s="230"/>
    </row>
    <row r="11" spans="1:19" ht="17.25" customHeight="1">
      <c r="C11" s="230" t="s">
        <v>445</v>
      </c>
      <c r="D11" s="230"/>
      <c r="E11" s="230"/>
      <c r="F11" s="230"/>
      <c r="G11" s="230"/>
      <c r="H11" s="230"/>
      <c r="I11" s="230"/>
      <c r="J11" s="230"/>
      <c r="K11" s="230"/>
      <c r="L11" s="230"/>
      <c r="M11" s="230"/>
      <c r="N11" s="230"/>
      <c r="O11" s="230"/>
      <c r="P11" s="230"/>
      <c r="Q11" s="230"/>
      <c r="R11" s="230"/>
    </row>
    <row r="12" spans="1:19" ht="15.75" customHeight="1" thickBot="1">
      <c r="O12" s="231" t="s">
        <v>285</v>
      </c>
      <c r="P12" s="231"/>
      <c r="Q12" s="231"/>
      <c r="R12" s="231"/>
    </row>
    <row r="13" spans="1:19" ht="12.75" customHeight="1">
      <c r="C13" s="232" t="s">
        <v>448</v>
      </c>
      <c r="D13" s="233"/>
      <c r="E13" s="233"/>
      <c r="F13" s="233"/>
      <c r="G13" s="233"/>
      <c r="H13" s="233"/>
      <c r="I13" s="233"/>
      <c r="J13" s="234"/>
      <c r="K13" s="238" t="s">
        <v>449</v>
      </c>
      <c r="L13" s="233"/>
      <c r="M13" s="97"/>
      <c r="N13" s="97"/>
      <c r="O13" s="97"/>
      <c r="P13" s="97"/>
      <c r="Q13" s="97"/>
      <c r="R13" s="98"/>
      <c r="S13" s="58"/>
    </row>
    <row r="14" spans="1:19" ht="29.25" customHeight="1" thickBot="1">
      <c r="C14" s="235"/>
      <c r="D14" s="236"/>
      <c r="E14" s="236"/>
      <c r="F14" s="236"/>
      <c r="G14" s="236"/>
      <c r="H14" s="236"/>
      <c r="I14" s="236"/>
      <c r="J14" s="237"/>
      <c r="K14" s="239"/>
      <c r="L14" s="236"/>
      <c r="M14" s="240" t="s">
        <v>450</v>
      </c>
      <c r="N14" s="241"/>
      <c r="O14" s="240" t="s">
        <v>451</v>
      </c>
      <c r="P14" s="241"/>
      <c r="Q14" s="242" t="s">
        <v>452</v>
      </c>
      <c r="R14" s="243"/>
      <c r="S14" s="58"/>
    </row>
    <row r="15" spans="1:19" ht="15.95" customHeight="1">
      <c r="A15" s="57" t="s">
        <v>357</v>
      </c>
      <c r="C15" s="99" t="s">
        <v>365</v>
      </c>
      <c r="D15" s="97"/>
      <c r="E15" s="97"/>
      <c r="F15" s="97"/>
      <c r="G15" s="97"/>
      <c r="H15" s="97"/>
      <c r="I15" s="97"/>
      <c r="J15" s="97"/>
      <c r="K15" s="100">
        <f>26216550+318331</f>
        <v>26534881</v>
      </c>
      <c r="L15" s="101" t="s">
        <v>134</v>
      </c>
      <c r="M15" s="102">
        <f>27896859+1057562</f>
        <v>28954421</v>
      </c>
      <c r="N15" s="97" t="s">
        <v>134</v>
      </c>
      <c r="O15" s="100">
        <f>-1680309-739231</f>
        <v>-2419540</v>
      </c>
      <c r="P15" s="101" t="s">
        <v>134</v>
      </c>
      <c r="Q15" s="102" t="s">
        <v>272</v>
      </c>
      <c r="R15" s="103" t="s">
        <v>134</v>
      </c>
      <c r="S15" s="58"/>
    </row>
    <row r="16" spans="1:19" ht="15.95" customHeight="1">
      <c r="A16" s="57" t="s">
        <v>232</v>
      </c>
      <c r="C16" s="104"/>
      <c r="D16" s="105" t="s">
        <v>367</v>
      </c>
      <c r="E16" s="105"/>
      <c r="F16" s="105"/>
      <c r="G16" s="105"/>
      <c r="H16" s="105"/>
      <c r="I16" s="105"/>
      <c r="J16" s="105"/>
      <c r="K16" s="106">
        <f>-5014429-1057277</f>
        <v>-6071706</v>
      </c>
      <c r="L16" s="107" t="s">
        <v>134</v>
      </c>
      <c r="M16" s="244"/>
      <c r="N16" s="245"/>
      <c r="O16" s="106">
        <f>-5014429-1057277</f>
        <v>-6071706</v>
      </c>
      <c r="P16" s="107" t="s">
        <v>134</v>
      </c>
      <c r="Q16" s="108" t="s">
        <v>272</v>
      </c>
      <c r="R16" s="109" t="s">
        <v>134</v>
      </c>
      <c r="S16" s="58"/>
    </row>
    <row r="17" spans="1:19" ht="15.95" customHeight="1">
      <c r="A17" s="57" t="s">
        <v>336</v>
      </c>
      <c r="C17" s="58"/>
      <c r="D17" s="55" t="s">
        <v>314</v>
      </c>
      <c r="K17" s="62">
        <f>3237439+1018223</f>
        <v>4255662</v>
      </c>
      <c r="L17" s="110" t="s">
        <v>134</v>
      </c>
      <c r="M17" s="246"/>
      <c r="N17" s="247"/>
      <c r="O17" s="62">
        <f>3237439+1018223</f>
        <v>4255662</v>
      </c>
      <c r="P17" s="110" t="s">
        <v>134</v>
      </c>
      <c r="Q17" s="111" t="s">
        <v>272</v>
      </c>
      <c r="R17" s="60" t="s">
        <v>134</v>
      </c>
      <c r="S17" s="58"/>
    </row>
    <row r="18" spans="1:19" ht="15.95" customHeight="1">
      <c r="A18" s="57" t="s">
        <v>189</v>
      </c>
      <c r="C18" s="58"/>
      <c r="E18" s="55" t="s">
        <v>81</v>
      </c>
      <c r="K18" s="62">
        <f>2446457+703547</f>
        <v>3150004</v>
      </c>
      <c r="L18" s="110" t="s">
        <v>134</v>
      </c>
      <c r="M18" s="246"/>
      <c r="N18" s="247"/>
      <c r="O18" s="62">
        <f>2446457+703547</f>
        <v>3150004</v>
      </c>
      <c r="P18" s="110" t="s">
        <v>134</v>
      </c>
      <c r="Q18" s="111" t="s">
        <v>272</v>
      </c>
      <c r="R18" s="60" t="s">
        <v>134</v>
      </c>
      <c r="S18" s="58"/>
    </row>
    <row r="19" spans="1:19" ht="15.95" customHeight="1">
      <c r="A19" s="57" t="s">
        <v>358</v>
      </c>
      <c r="C19" s="112"/>
      <c r="D19" s="113"/>
      <c r="E19" s="113" t="s">
        <v>372</v>
      </c>
      <c r="F19" s="113"/>
      <c r="G19" s="113"/>
      <c r="H19" s="113"/>
      <c r="I19" s="113"/>
      <c r="J19" s="113"/>
      <c r="K19" s="114">
        <f>790982+314676</f>
        <v>1105658</v>
      </c>
      <c r="L19" s="115" t="s">
        <v>134</v>
      </c>
      <c r="M19" s="246"/>
      <c r="N19" s="247"/>
      <c r="O19" s="114">
        <f>790982+314676</f>
        <v>1105658</v>
      </c>
      <c r="P19" s="115" t="s">
        <v>134</v>
      </c>
      <c r="Q19" s="116" t="s">
        <v>272</v>
      </c>
      <c r="R19" s="117" t="s">
        <v>134</v>
      </c>
      <c r="S19" s="58"/>
    </row>
    <row r="20" spans="1:19" ht="15.95" customHeight="1">
      <c r="A20" s="57" t="s">
        <v>359</v>
      </c>
      <c r="C20" s="58"/>
      <c r="D20" s="55" t="s">
        <v>366</v>
      </c>
      <c r="K20" s="62">
        <f>-1776989-39054</f>
        <v>-1816043</v>
      </c>
      <c r="L20" s="110" t="s">
        <v>134</v>
      </c>
      <c r="M20" s="248"/>
      <c r="N20" s="249"/>
      <c r="O20" s="62">
        <f>-1776989-39054</f>
        <v>-1816043</v>
      </c>
      <c r="P20" s="110" t="s">
        <v>274</v>
      </c>
      <c r="Q20" s="111" t="s">
        <v>272</v>
      </c>
      <c r="R20" s="60" t="s">
        <v>134</v>
      </c>
      <c r="S20" s="58"/>
    </row>
    <row r="21" spans="1:19" ht="15.95" customHeight="1">
      <c r="A21" s="57" t="s">
        <v>34</v>
      </c>
      <c r="C21" s="104"/>
      <c r="D21" s="105" t="s">
        <v>12</v>
      </c>
      <c r="E21" s="105"/>
      <c r="F21" s="105"/>
      <c r="G21" s="105"/>
      <c r="H21" s="105"/>
      <c r="I21" s="105"/>
      <c r="J21" s="105"/>
      <c r="K21" s="244"/>
      <c r="L21" s="245"/>
      <c r="M21" s="108">
        <f>-1769582+51747</f>
        <v>-1717835</v>
      </c>
      <c r="N21" s="118" t="s">
        <v>274</v>
      </c>
      <c r="O21" s="106">
        <f>1769582-51747</f>
        <v>1717835</v>
      </c>
      <c r="P21" s="107" t="s">
        <v>274</v>
      </c>
      <c r="Q21" s="244"/>
      <c r="R21" s="250"/>
      <c r="S21" s="58"/>
    </row>
    <row r="22" spans="1:19" ht="15.95" customHeight="1">
      <c r="A22" s="57" t="s">
        <v>167</v>
      </c>
      <c r="C22" s="58"/>
      <c r="E22" s="55" t="s">
        <v>373</v>
      </c>
      <c r="K22" s="246"/>
      <c r="L22" s="247"/>
      <c r="M22" s="111">
        <f>451447+39424</f>
        <v>490871</v>
      </c>
      <c r="N22" s="119" t="s">
        <v>134</v>
      </c>
      <c r="O22" s="62">
        <f>-451447-39424</f>
        <v>-490871</v>
      </c>
      <c r="P22" s="110" t="s">
        <v>134</v>
      </c>
      <c r="Q22" s="246"/>
      <c r="R22" s="251"/>
      <c r="S22" s="58"/>
    </row>
    <row r="23" spans="1:19" ht="15.95" customHeight="1">
      <c r="A23" s="57" t="s">
        <v>360</v>
      </c>
      <c r="C23" s="58"/>
      <c r="E23" s="55" t="s">
        <v>374</v>
      </c>
      <c r="K23" s="246"/>
      <c r="L23" s="247"/>
      <c r="M23" s="111">
        <f>-2225929-12378</f>
        <v>-2238307</v>
      </c>
      <c r="N23" s="119" t="s">
        <v>134</v>
      </c>
      <c r="O23" s="62">
        <f>2225929+12378</f>
        <v>2238307</v>
      </c>
      <c r="P23" s="110" t="s">
        <v>134</v>
      </c>
      <c r="Q23" s="246"/>
      <c r="R23" s="251"/>
      <c r="S23" s="58"/>
    </row>
    <row r="24" spans="1:19" ht="15.95" customHeight="1">
      <c r="A24" s="57" t="s">
        <v>361</v>
      </c>
      <c r="C24" s="58"/>
      <c r="E24" s="55" t="s">
        <v>375</v>
      </c>
      <c r="K24" s="246"/>
      <c r="L24" s="247"/>
      <c r="M24" s="111">
        <f>124158+34703</f>
        <v>158861</v>
      </c>
      <c r="N24" s="119" t="s">
        <v>134</v>
      </c>
      <c r="O24" s="62">
        <f>-124158-34703</f>
        <v>-158861</v>
      </c>
      <c r="P24" s="110" t="s">
        <v>134</v>
      </c>
      <c r="Q24" s="246"/>
      <c r="R24" s="251"/>
      <c r="S24" s="58"/>
    </row>
    <row r="25" spans="1:19" ht="15.95" customHeight="1">
      <c r="A25" s="57" t="s">
        <v>140</v>
      </c>
      <c r="C25" s="58"/>
      <c r="E25" s="55" t="s">
        <v>376</v>
      </c>
      <c r="K25" s="246"/>
      <c r="L25" s="247"/>
      <c r="M25" s="111">
        <f>-119259-10002</f>
        <v>-129261</v>
      </c>
      <c r="N25" s="119" t="s">
        <v>134</v>
      </c>
      <c r="O25" s="62">
        <f>119259+10002</f>
        <v>129261</v>
      </c>
      <c r="P25" s="110" t="s">
        <v>134</v>
      </c>
      <c r="Q25" s="246"/>
      <c r="R25" s="251"/>
      <c r="S25" s="58"/>
    </row>
    <row r="26" spans="1:19" ht="15.95" customHeight="1">
      <c r="A26" s="57" t="s">
        <v>57</v>
      </c>
      <c r="C26" s="58"/>
      <c r="D26" s="55" t="s">
        <v>70</v>
      </c>
      <c r="K26" s="62" t="s">
        <v>272</v>
      </c>
      <c r="L26" s="110" t="s">
        <v>134</v>
      </c>
      <c r="M26" s="111" t="s">
        <v>272</v>
      </c>
      <c r="N26" s="119" t="s">
        <v>134</v>
      </c>
      <c r="O26" s="246"/>
      <c r="P26" s="247"/>
      <c r="Q26" s="246"/>
      <c r="R26" s="251"/>
      <c r="S26" s="58"/>
    </row>
    <row r="27" spans="1:19" ht="15.95" customHeight="1">
      <c r="A27" s="57" t="s">
        <v>363</v>
      </c>
      <c r="C27" s="58"/>
      <c r="D27" s="55" t="s">
        <v>368</v>
      </c>
      <c r="K27" s="62">
        <v>-1095706</v>
      </c>
      <c r="L27" s="110" t="s">
        <v>134</v>
      </c>
      <c r="M27" s="111">
        <v>-1095706</v>
      </c>
      <c r="N27" s="119" t="s">
        <v>134</v>
      </c>
      <c r="O27" s="62" t="s">
        <v>272</v>
      </c>
      <c r="P27" s="110" t="s">
        <v>134</v>
      </c>
      <c r="Q27" s="246"/>
      <c r="R27" s="251"/>
      <c r="S27" s="58"/>
    </row>
    <row r="28" spans="1:19" ht="15.95" hidden="1" customHeight="1">
      <c r="A28" s="57" t="s">
        <v>453</v>
      </c>
      <c r="C28" s="58"/>
      <c r="D28" s="55" t="s">
        <v>370</v>
      </c>
      <c r="K28" s="62" t="s">
        <v>272</v>
      </c>
      <c r="L28" s="110" t="s">
        <v>134</v>
      </c>
      <c r="M28" s="246"/>
      <c r="N28" s="247"/>
      <c r="O28" s="246"/>
      <c r="P28" s="247"/>
      <c r="Q28" s="111" t="s">
        <v>272</v>
      </c>
      <c r="R28" s="60" t="s">
        <v>134</v>
      </c>
      <c r="S28" s="58"/>
    </row>
    <row r="29" spans="1:19" ht="15.95" hidden="1" customHeight="1">
      <c r="A29" s="57" t="s">
        <v>454</v>
      </c>
      <c r="C29" s="58"/>
      <c r="D29" s="55" t="s">
        <v>332</v>
      </c>
      <c r="K29" s="62" t="s">
        <v>272</v>
      </c>
      <c r="L29" s="110" t="s">
        <v>134</v>
      </c>
      <c r="M29" s="246"/>
      <c r="N29" s="247"/>
      <c r="O29" s="246"/>
      <c r="P29" s="247"/>
      <c r="Q29" s="111" t="s">
        <v>272</v>
      </c>
      <c r="R29" s="60" t="s">
        <v>134</v>
      </c>
      <c r="S29" s="58"/>
    </row>
    <row r="30" spans="1:19" ht="15.95" hidden="1" customHeight="1">
      <c r="A30" s="57" t="s">
        <v>455</v>
      </c>
      <c r="C30" s="58"/>
      <c r="D30" s="55" t="s">
        <v>371</v>
      </c>
      <c r="K30" s="62" t="s">
        <v>272</v>
      </c>
      <c r="L30" s="110" t="s">
        <v>134</v>
      </c>
      <c r="M30" s="246"/>
      <c r="N30" s="247"/>
      <c r="O30" s="246"/>
      <c r="P30" s="247"/>
      <c r="Q30" s="111" t="s">
        <v>272</v>
      </c>
      <c r="R30" s="60" t="s">
        <v>134</v>
      </c>
      <c r="S30" s="58"/>
    </row>
    <row r="31" spans="1:19" ht="15.95" customHeight="1">
      <c r="A31" s="57" t="s">
        <v>90</v>
      </c>
      <c r="C31" s="112"/>
      <c r="D31" s="113" t="s">
        <v>244</v>
      </c>
      <c r="E31" s="113"/>
      <c r="F31" s="113"/>
      <c r="G31" s="113"/>
      <c r="H31" s="113"/>
      <c r="I31" s="113"/>
      <c r="J31" s="113"/>
      <c r="K31" s="114">
        <f>1076240-6910</f>
        <v>1069330</v>
      </c>
      <c r="L31" s="115" t="s">
        <v>134</v>
      </c>
      <c r="M31" s="116">
        <f>1094235+3797</f>
        <v>1098032</v>
      </c>
      <c r="N31" s="120" t="s">
        <v>134</v>
      </c>
      <c r="O31" s="114">
        <f>-17995-10707</f>
        <v>-28702</v>
      </c>
      <c r="P31" s="115" t="s">
        <v>134</v>
      </c>
      <c r="Q31" s="252"/>
      <c r="R31" s="253"/>
      <c r="S31" s="58"/>
    </row>
    <row r="32" spans="1:19" ht="15.95" customHeight="1" thickBot="1">
      <c r="A32" s="57" t="s">
        <v>364</v>
      </c>
      <c r="C32" s="58"/>
      <c r="D32" s="55" t="s">
        <v>96</v>
      </c>
      <c r="K32" s="62">
        <f>-1796455-45964</f>
        <v>-1842419</v>
      </c>
      <c r="L32" s="110" t="s">
        <v>134</v>
      </c>
      <c r="M32" s="111">
        <f>-1771053+55544</f>
        <v>-1715509</v>
      </c>
      <c r="N32" s="119" t="s">
        <v>134</v>
      </c>
      <c r="O32" s="62">
        <f>-25402-101508</f>
        <v>-126910</v>
      </c>
      <c r="P32" s="110" t="s">
        <v>134</v>
      </c>
      <c r="Q32" s="111" t="s">
        <v>272</v>
      </c>
      <c r="R32" s="60" t="s">
        <v>134</v>
      </c>
      <c r="S32" s="58"/>
    </row>
    <row r="33" spans="1:19" ht="15.95" customHeight="1" thickBot="1">
      <c r="A33" s="57" t="s">
        <v>308</v>
      </c>
      <c r="C33" s="121" t="s">
        <v>196</v>
      </c>
      <c r="D33" s="122"/>
      <c r="E33" s="122"/>
      <c r="F33" s="122"/>
      <c r="G33" s="122"/>
      <c r="H33" s="122"/>
      <c r="I33" s="122"/>
      <c r="J33" s="122"/>
      <c r="K33" s="65">
        <f>24420095+272367</f>
        <v>24692462</v>
      </c>
      <c r="L33" s="123" t="s">
        <v>134</v>
      </c>
      <c r="M33" s="67">
        <f>26125806+1113106</f>
        <v>27238912</v>
      </c>
      <c r="N33" s="124" t="s">
        <v>134</v>
      </c>
      <c r="O33" s="65">
        <f>-1705711-840739</f>
        <v>-2546450</v>
      </c>
      <c r="P33" s="123" t="s">
        <v>134</v>
      </c>
      <c r="Q33" s="67" t="s">
        <v>272</v>
      </c>
      <c r="R33" s="66" t="s">
        <v>134</v>
      </c>
      <c r="S33" s="58"/>
    </row>
    <row r="34" spans="1:19" ht="6.75" customHeight="1"/>
    <row r="35" spans="1:19" ht="15.6" customHeight="1">
      <c r="D35" s="55" t="s">
        <v>456</v>
      </c>
    </row>
  </sheetData>
  <mergeCells count="34">
    <mergeCell ref="M29:N29"/>
    <mergeCell ref="O29:P29"/>
    <mergeCell ref="M30:N30"/>
    <mergeCell ref="O30:P30"/>
    <mergeCell ref="Q31:R31"/>
    <mergeCell ref="M28:N28"/>
    <mergeCell ref="O28:P28"/>
    <mergeCell ref="Q21:R21"/>
    <mergeCell ref="K22:L22"/>
    <mergeCell ref="Q22:R22"/>
    <mergeCell ref="K23:L23"/>
    <mergeCell ref="Q23:R23"/>
    <mergeCell ref="K24:L24"/>
    <mergeCell ref="Q24:R24"/>
    <mergeCell ref="K21:L21"/>
    <mergeCell ref="K25:L25"/>
    <mergeCell ref="Q25:R25"/>
    <mergeCell ref="O26:P26"/>
    <mergeCell ref="Q26:R26"/>
    <mergeCell ref="Q27:R27"/>
    <mergeCell ref="M16:N16"/>
    <mergeCell ref="M17:N17"/>
    <mergeCell ref="M18:N18"/>
    <mergeCell ref="M19:N19"/>
    <mergeCell ref="M20:N20"/>
    <mergeCell ref="C9:R9"/>
    <mergeCell ref="C10:R10"/>
    <mergeCell ref="C11:R11"/>
    <mergeCell ref="O12:R12"/>
    <mergeCell ref="C13:J14"/>
    <mergeCell ref="K13:L14"/>
    <mergeCell ref="M14:N14"/>
    <mergeCell ref="O14:P14"/>
    <mergeCell ref="Q14:R14"/>
  </mergeCells>
  <phoneticPr fontId="11"/>
  <pageMargins left="0.70866141732282995" right="0.70866141732282995" top="0.39370078740157" bottom="0.39370078740157" header="0.51181102362205" footer="0.51181102362205"/>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2FDC-73EC-4835-9DEB-41A62535AEBD}">
  <sheetPr>
    <pageSetUpPr fitToPage="1"/>
  </sheetPr>
  <dimension ref="A1:N69"/>
  <sheetViews>
    <sheetView topLeftCell="B1" zoomScaleNormal="100" workbookViewId="0">
      <selection activeCell="Z71" sqref="Z71"/>
    </sheetView>
  </sheetViews>
  <sheetFormatPr defaultColWidth="9" defaultRowHeight="13.5"/>
  <cols>
    <col min="1" max="1" width="9" style="55" hidden="1" customWidth="1"/>
    <col min="2" max="2" width="0.75" style="55" customWidth="1"/>
    <col min="3" max="11" width="2.125" style="55" customWidth="1"/>
    <col min="12" max="12" width="13.25" style="55" customWidth="1"/>
    <col min="13" max="13" width="21.625" style="55" customWidth="1"/>
    <col min="14" max="14" width="3" style="55" customWidth="1"/>
    <col min="15" max="15" width="0.75" style="55" customWidth="1"/>
    <col min="16" max="16384" width="9" style="55"/>
  </cols>
  <sheetData>
    <row r="1" spans="1:14" ht="13.5" customHeight="1">
      <c r="C1" s="55" t="s">
        <v>443</v>
      </c>
    </row>
    <row r="2" spans="1:14" ht="13.5" customHeight="1">
      <c r="C2" s="55" t="s">
        <v>437</v>
      </c>
    </row>
    <row r="3" spans="1:14" ht="13.5" customHeight="1">
      <c r="C3" s="55" t="s">
        <v>225</v>
      </c>
    </row>
    <row r="4" spans="1:14" ht="13.5" customHeight="1">
      <c r="C4" s="55" t="s">
        <v>531</v>
      </c>
    </row>
    <row r="5" spans="1:14" ht="13.5" customHeight="1">
      <c r="C5" s="55" t="s">
        <v>210</v>
      </c>
    </row>
    <row r="6" spans="1:14" ht="13.5" customHeight="1">
      <c r="C6" s="55" t="s">
        <v>227</v>
      </c>
    </row>
    <row r="7" spans="1:14" ht="13.5" customHeight="1">
      <c r="C7" s="55" t="s">
        <v>77</v>
      </c>
    </row>
    <row r="8" spans="1:14" ht="13.5" customHeight="1"/>
    <row r="9" spans="1:14" ht="24" customHeight="1">
      <c r="C9" s="254" t="s">
        <v>534</v>
      </c>
      <c r="D9" s="254"/>
      <c r="E9" s="254"/>
      <c r="F9" s="254"/>
      <c r="G9" s="254"/>
      <c r="H9" s="254"/>
      <c r="I9" s="254"/>
      <c r="J9" s="254"/>
      <c r="K9" s="254"/>
      <c r="L9" s="254"/>
      <c r="M9" s="254"/>
      <c r="N9" s="254"/>
    </row>
    <row r="10" spans="1:14" ht="14.25" customHeight="1">
      <c r="C10" s="220" t="s">
        <v>444</v>
      </c>
      <c r="D10" s="220"/>
      <c r="E10" s="220"/>
      <c r="F10" s="220"/>
      <c r="G10" s="220"/>
      <c r="H10" s="220"/>
      <c r="I10" s="220"/>
      <c r="J10" s="220"/>
      <c r="K10" s="220"/>
      <c r="L10" s="220"/>
      <c r="M10" s="220"/>
      <c r="N10" s="220"/>
    </row>
    <row r="11" spans="1:14" ht="14.25" customHeight="1">
      <c r="C11" s="220" t="s">
        <v>445</v>
      </c>
      <c r="D11" s="220"/>
      <c r="E11" s="220"/>
      <c r="F11" s="220"/>
      <c r="G11" s="220"/>
      <c r="H11" s="220"/>
      <c r="I11" s="220"/>
      <c r="J11" s="220"/>
      <c r="K11" s="220"/>
      <c r="L11" s="220"/>
      <c r="M11" s="220"/>
      <c r="N11" s="220"/>
    </row>
    <row r="12" spans="1:14" ht="14.25" customHeight="1" thickBot="1">
      <c r="N12" s="56" t="s">
        <v>285</v>
      </c>
    </row>
    <row r="13" spans="1:14" ht="13.5" customHeight="1">
      <c r="C13" s="232" t="s">
        <v>439</v>
      </c>
      <c r="D13" s="233"/>
      <c r="E13" s="233"/>
      <c r="F13" s="233"/>
      <c r="G13" s="233"/>
      <c r="H13" s="233"/>
      <c r="I13" s="233"/>
      <c r="J13" s="233"/>
      <c r="K13" s="233"/>
      <c r="L13" s="233"/>
      <c r="M13" s="238" t="s">
        <v>440</v>
      </c>
      <c r="N13" s="255"/>
    </row>
    <row r="14" spans="1:14" ht="14.25" customHeight="1" thickBot="1">
      <c r="C14" s="235"/>
      <c r="D14" s="236"/>
      <c r="E14" s="236"/>
      <c r="F14" s="236"/>
      <c r="G14" s="236"/>
      <c r="H14" s="236"/>
      <c r="I14" s="236"/>
      <c r="J14" s="236"/>
      <c r="K14" s="236"/>
      <c r="L14" s="236"/>
      <c r="M14" s="239"/>
      <c r="N14" s="256"/>
    </row>
    <row r="15" spans="1:14">
      <c r="A15" s="57"/>
      <c r="C15" s="58" t="s">
        <v>149</v>
      </c>
      <c r="M15" s="62"/>
      <c r="N15" s="60"/>
    </row>
    <row r="16" spans="1:14">
      <c r="A16" s="57" t="s">
        <v>273</v>
      </c>
      <c r="C16" s="58"/>
      <c r="D16" s="55" t="s">
        <v>407</v>
      </c>
      <c r="M16" s="62">
        <f>3037293+1347882</f>
        <v>4385175</v>
      </c>
      <c r="N16" s="60" t="s">
        <v>134</v>
      </c>
    </row>
    <row r="17" spans="1:14">
      <c r="A17" s="57" t="s">
        <v>122</v>
      </c>
      <c r="C17" s="58"/>
      <c r="E17" s="55" t="s">
        <v>114</v>
      </c>
      <c r="M17" s="62">
        <f>1420226+425588</f>
        <v>1845814</v>
      </c>
      <c r="N17" s="60" t="s">
        <v>134</v>
      </c>
    </row>
    <row r="18" spans="1:14">
      <c r="A18" s="57" t="s">
        <v>161</v>
      </c>
      <c r="C18" s="58"/>
      <c r="F18" s="55" t="s">
        <v>420</v>
      </c>
      <c r="M18" s="62">
        <f>691594+233277</f>
        <v>924871</v>
      </c>
      <c r="N18" s="60" t="s">
        <v>134</v>
      </c>
    </row>
    <row r="19" spans="1:14">
      <c r="A19" s="57" t="s">
        <v>204</v>
      </c>
      <c r="C19" s="58"/>
      <c r="F19" s="55" t="s">
        <v>421</v>
      </c>
      <c r="M19" s="62">
        <f>691188+166291</f>
        <v>857479</v>
      </c>
      <c r="N19" s="60" t="s">
        <v>134</v>
      </c>
    </row>
    <row r="20" spans="1:14">
      <c r="A20" s="57" t="s">
        <v>356</v>
      </c>
      <c r="C20" s="58"/>
      <c r="F20" s="55" t="s">
        <v>422</v>
      </c>
      <c r="M20" s="62">
        <f>5994+2875</f>
        <v>8869</v>
      </c>
      <c r="N20" s="60" t="s">
        <v>134</v>
      </c>
    </row>
    <row r="21" spans="1:14">
      <c r="A21" s="57" t="s">
        <v>378</v>
      </c>
      <c r="C21" s="58"/>
      <c r="F21" s="55" t="s">
        <v>414</v>
      </c>
      <c r="M21" s="62">
        <f>31450+23145</f>
        <v>54595</v>
      </c>
      <c r="N21" s="60" t="s">
        <v>134</v>
      </c>
    </row>
    <row r="22" spans="1:14">
      <c r="A22" s="57" t="s">
        <v>51</v>
      </c>
      <c r="C22" s="58"/>
      <c r="E22" s="55" t="s">
        <v>163</v>
      </c>
      <c r="M22" s="62">
        <f>1617067+922294</f>
        <v>2539361</v>
      </c>
      <c r="N22" s="60" t="s">
        <v>134</v>
      </c>
    </row>
    <row r="23" spans="1:14">
      <c r="A23" s="57" t="s">
        <v>379</v>
      </c>
      <c r="C23" s="58"/>
      <c r="F23" s="55" t="s">
        <v>237</v>
      </c>
      <c r="M23" s="62">
        <f>1287884+30370</f>
        <v>1318254</v>
      </c>
      <c r="N23" s="60" t="s">
        <v>134</v>
      </c>
    </row>
    <row r="24" spans="1:14">
      <c r="A24" s="57" t="s">
        <v>380</v>
      </c>
      <c r="C24" s="58"/>
      <c r="F24" s="55" t="s">
        <v>423</v>
      </c>
      <c r="M24" s="62">
        <f>109339+738633</f>
        <v>847972</v>
      </c>
      <c r="N24" s="60" t="s">
        <v>134</v>
      </c>
    </row>
    <row r="25" spans="1:14">
      <c r="A25" s="57" t="s">
        <v>381</v>
      </c>
      <c r="C25" s="58"/>
      <c r="F25" s="55" t="s">
        <v>424</v>
      </c>
      <c r="M25" s="62">
        <v>216282</v>
      </c>
      <c r="N25" s="60" t="s">
        <v>134</v>
      </c>
    </row>
    <row r="26" spans="1:14">
      <c r="A26" s="57" t="s">
        <v>382</v>
      </c>
      <c r="C26" s="58"/>
      <c r="F26" s="55" t="s">
        <v>414</v>
      </c>
      <c r="M26" s="62">
        <f>3562+153291</f>
        <v>156853</v>
      </c>
      <c r="N26" s="60" t="s">
        <v>134</v>
      </c>
    </row>
    <row r="27" spans="1:14">
      <c r="A27" s="57" t="s">
        <v>213</v>
      </c>
      <c r="C27" s="58"/>
      <c r="D27" s="55" t="s">
        <v>408</v>
      </c>
      <c r="M27" s="62">
        <f>3417594+1371275</f>
        <v>4788869</v>
      </c>
      <c r="N27" s="60" t="s">
        <v>274</v>
      </c>
    </row>
    <row r="28" spans="1:14">
      <c r="A28" s="57" t="s">
        <v>383</v>
      </c>
      <c r="C28" s="58"/>
      <c r="E28" s="55" t="s">
        <v>412</v>
      </c>
      <c r="M28" s="62">
        <f>2444790+703557</f>
        <v>3148347</v>
      </c>
      <c r="N28" s="60" t="s">
        <v>134</v>
      </c>
    </row>
    <row r="29" spans="1:14">
      <c r="A29" s="57" t="s">
        <v>293</v>
      </c>
      <c r="C29" s="58"/>
      <c r="E29" s="55" t="s">
        <v>144</v>
      </c>
      <c r="M29" s="62">
        <f>728367+314955</f>
        <v>1043322</v>
      </c>
      <c r="N29" s="60" t="s">
        <v>134</v>
      </c>
    </row>
    <row r="30" spans="1:14">
      <c r="A30" s="57" t="s">
        <v>384</v>
      </c>
      <c r="C30" s="58"/>
      <c r="E30" s="55" t="s">
        <v>111</v>
      </c>
      <c r="M30" s="62">
        <f>81505+240644</f>
        <v>322149</v>
      </c>
      <c r="N30" s="60" t="s">
        <v>134</v>
      </c>
    </row>
    <row r="31" spans="1:14">
      <c r="A31" s="57" t="s">
        <v>311</v>
      </c>
      <c r="C31" s="58"/>
      <c r="E31" s="55" t="s">
        <v>413</v>
      </c>
      <c r="M31" s="62">
        <f>162931+112119</f>
        <v>275050</v>
      </c>
      <c r="N31" s="60" t="s">
        <v>134</v>
      </c>
    </row>
    <row r="32" spans="1:14">
      <c r="A32" s="57" t="s">
        <v>351</v>
      </c>
      <c r="C32" s="58"/>
      <c r="D32" s="55" t="s">
        <v>409</v>
      </c>
      <c r="M32" s="62" t="s">
        <v>272</v>
      </c>
      <c r="N32" s="60" t="s">
        <v>134</v>
      </c>
    </row>
    <row r="33" spans="1:14">
      <c r="A33" s="57" t="s">
        <v>346</v>
      </c>
      <c r="C33" s="58"/>
      <c r="E33" s="55" t="s">
        <v>288</v>
      </c>
      <c r="M33" s="62" t="s">
        <v>272</v>
      </c>
      <c r="N33" s="60" t="s">
        <v>134</v>
      </c>
    </row>
    <row r="34" spans="1:14">
      <c r="A34" s="57" t="s">
        <v>385</v>
      </c>
      <c r="C34" s="58"/>
      <c r="E34" s="55" t="s">
        <v>414</v>
      </c>
      <c r="M34" s="62" t="s">
        <v>272</v>
      </c>
      <c r="N34" s="60" t="s">
        <v>134</v>
      </c>
    </row>
    <row r="35" spans="1:14">
      <c r="A35" s="57" t="s">
        <v>387</v>
      </c>
      <c r="C35" s="58"/>
      <c r="D35" s="55" t="s">
        <v>410</v>
      </c>
      <c r="M35" s="62" t="s">
        <v>272</v>
      </c>
      <c r="N35" s="60" t="s">
        <v>134</v>
      </c>
    </row>
    <row r="36" spans="1:14">
      <c r="A36" s="57" t="s">
        <v>148</v>
      </c>
      <c r="C36" s="125" t="s">
        <v>10</v>
      </c>
      <c r="D36" s="126"/>
      <c r="E36" s="126"/>
      <c r="F36" s="126"/>
      <c r="G36" s="126"/>
      <c r="H36" s="126"/>
      <c r="I36" s="126"/>
      <c r="J36" s="126"/>
      <c r="K36" s="126"/>
      <c r="L36" s="126"/>
      <c r="M36" s="127">
        <f>380300+23393</f>
        <v>403693</v>
      </c>
      <c r="N36" s="128" t="s">
        <v>274</v>
      </c>
    </row>
    <row r="37" spans="1:14">
      <c r="A37" s="57"/>
      <c r="C37" s="58" t="s">
        <v>404</v>
      </c>
      <c r="M37" s="62"/>
      <c r="N37" s="60"/>
    </row>
    <row r="38" spans="1:14">
      <c r="A38" s="57" t="s">
        <v>388</v>
      </c>
      <c r="C38" s="58"/>
      <c r="D38" s="55" t="s">
        <v>211</v>
      </c>
      <c r="M38" s="62">
        <f>531047+112585</f>
        <v>643632</v>
      </c>
      <c r="N38" s="60" t="s">
        <v>134</v>
      </c>
    </row>
    <row r="39" spans="1:14">
      <c r="A39" s="57" t="s">
        <v>221</v>
      </c>
      <c r="C39" s="58"/>
      <c r="E39" s="55" t="s">
        <v>267</v>
      </c>
      <c r="M39" s="62">
        <f>406659+71553</f>
        <v>478212</v>
      </c>
      <c r="N39" s="60" t="s">
        <v>134</v>
      </c>
    </row>
    <row r="40" spans="1:14">
      <c r="A40" s="57" t="s">
        <v>389</v>
      </c>
      <c r="C40" s="58"/>
      <c r="E40" s="55" t="s">
        <v>415</v>
      </c>
      <c r="M40" s="62">
        <f>124158+34703</f>
        <v>158861</v>
      </c>
      <c r="N40" s="60" t="s">
        <v>134</v>
      </c>
    </row>
    <row r="41" spans="1:14">
      <c r="A41" s="57" t="s">
        <v>390</v>
      </c>
      <c r="C41" s="58"/>
      <c r="E41" s="55" t="s">
        <v>416</v>
      </c>
      <c r="M41" s="62">
        <v>230</v>
      </c>
      <c r="N41" s="60" t="s">
        <v>134</v>
      </c>
    </row>
    <row r="42" spans="1:14">
      <c r="A42" s="57" t="s">
        <v>318</v>
      </c>
      <c r="C42" s="58"/>
      <c r="E42" s="55" t="s">
        <v>417</v>
      </c>
      <c r="M42" s="62" t="s">
        <v>272</v>
      </c>
      <c r="N42" s="60" t="s">
        <v>134</v>
      </c>
    </row>
    <row r="43" spans="1:14">
      <c r="A43" s="57" t="s">
        <v>391</v>
      </c>
      <c r="C43" s="58"/>
      <c r="E43" s="55" t="s">
        <v>414</v>
      </c>
      <c r="M43" s="62">
        <v>6329</v>
      </c>
      <c r="N43" s="60" t="s">
        <v>134</v>
      </c>
    </row>
    <row r="44" spans="1:14">
      <c r="A44" s="57" t="s">
        <v>392</v>
      </c>
      <c r="C44" s="58"/>
      <c r="D44" s="55" t="s">
        <v>411</v>
      </c>
      <c r="M44" s="62">
        <f>184673+41033</f>
        <v>225706</v>
      </c>
      <c r="N44" s="60" t="s">
        <v>134</v>
      </c>
    </row>
    <row r="45" spans="1:14">
      <c r="A45" s="57" t="s">
        <v>393</v>
      </c>
      <c r="C45" s="58"/>
      <c r="E45" s="55" t="s">
        <v>144</v>
      </c>
      <c r="M45" s="62">
        <f>62615+31200</f>
        <v>93815</v>
      </c>
      <c r="N45" s="60" t="s">
        <v>134</v>
      </c>
    </row>
    <row r="46" spans="1:14">
      <c r="A46" s="57" t="s">
        <v>386</v>
      </c>
      <c r="C46" s="58"/>
      <c r="E46" s="55" t="s">
        <v>418</v>
      </c>
      <c r="M46" s="62">
        <f>119259+9720</f>
        <v>128979</v>
      </c>
      <c r="N46" s="60" t="s">
        <v>134</v>
      </c>
    </row>
    <row r="47" spans="1:14">
      <c r="A47" s="57" t="s">
        <v>394</v>
      </c>
      <c r="C47" s="58"/>
      <c r="E47" s="55" t="s">
        <v>419</v>
      </c>
      <c r="M47" s="62">
        <v>300</v>
      </c>
      <c r="N47" s="60" t="s">
        <v>134</v>
      </c>
    </row>
    <row r="48" spans="1:14">
      <c r="A48" s="57" t="s">
        <v>395</v>
      </c>
      <c r="C48" s="58"/>
      <c r="E48" s="55" t="s">
        <v>401</v>
      </c>
      <c r="M48" s="62">
        <f>2499+113</f>
        <v>2612</v>
      </c>
      <c r="N48" s="60" t="s">
        <v>134</v>
      </c>
    </row>
    <row r="49" spans="1:14">
      <c r="A49" s="57" t="s">
        <v>280</v>
      </c>
      <c r="C49" s="58"/>
      <c r="E49" s="55" t="s">
        <v>413</v>
      </c>
      <c r="M49" s="62" t="s">
        <v>272</v>
      </c>
      <c r="N49" s="60" t="s">
        <v>134</v>
      </c>
    </row>
    <row r="50" spans="1:14">
      <c r="A50" s="57" t="s">
        <v>145</v>
      </c>
      <c r="C50" s="125" t="s">
        <v>405</v>
      </c>
      <c r="D50" s="126"/>
      <c r="E50" s="126"/>
      <c r="F50" s="126"/>
      <c r="G50" s="126"/>
      <c r="H50" s="126"/>
      <c r="I50" s="126"/>
      <c r="J50" s="126"/>
      <c r="K50" s="126"/>
      <c r="L50" s="126"/>
      <c r="M50" s="127">
        <f>-346374-71552</f>
        <v>-417926</v>
      </c>
      <c r="N50" s="128" t="s">
        <v>134</v>
      </c>
    </row>
    <row r="51" spans="1:14">
      <c r="A51" s="57"/>
      <c r="C51" s="58" t="s">
        <v>297</v>
      </c>
      <c r="M51" s="62"/>
      <c r="N51" s="60"/>
    </row>
    <row r="52" spans="1:14">
      <c r="A52" s="57" t="s">
        <v>78</v>
      </c>
      <c r="C52" s="58"/>
      <c r="D52" s="55" t="s">
        <v>158</v>
      </c>
      <c r="M52" s="62">
        <f>251470+29442</f>
        <v>280912</v>
      </c>
      <c r="N52" s="60" t="s">
        <v>134</v>
      </c>
    </row>
    <row r="53" spans="1:14">
      <c r="A53" s="57" t="s">
        <v>396</v>
      </c>
      <c r="C53" s="58"/>
      <c r="E53" s="55" t="s">
        <v>300</v>
      </c>
      <c r="M53" s="62">
        <f>251470+29440</f>
        <v>280910</v>
      </c>
      <c r="N53" s="60" t="s">
        <v>134</v>
      </c>
    </row>
    <row r="54" spans="1:14">
      <c r="A54" s="57" t="s">
        <v>177</v>
      </c>
      <c r="C54" s="58"/>
      <c r="E54" s="55" t="s">
        <v>414</v>
      </c>
      <c r="M54" s="62">
        <v>2</v>
      </c>
      <c r="N54" s="60" t="s">
        <v>134</v>
      </c>
    </row>
    <row r="55" spans="1:14">
      <c r="A55" s="57" t="s">
        <v>397</v>
      </c>
      <c r="C55" s="58"/>
      <c r="D55" s="55" t="s">
        <v>341</v>
      </c>
      <c r="M55" s="62">
        <f>204568+53737</f>
        <v>258305</v>
      </c>
      <c r="N55" s="60" t="s">
        <v>134</v>
      </c>
    </row>
    <row r="56" spans="1:14">
      <c r="A56" s="57" t="s">
        <v>208</v>
      </c>
      <c r="C56" s="58"/>
      <c r="E56" s="55" t="s">
        <v>352</v>
      </c>
      <c r="M56" s="62">
        <f>204568+38100</f>
        <v>242668</v>
      </c>
      <c r="N56" s="60" t="s">
        <v>134</v>
      </c>
    </row>
    <row r="57" spans="1:14">
      <c r="A57" s="57" t="s">
        <v>160</v>
      </c>
      <c r="C57" s="58"/>
      <c r="E57" s="55" t="s">
        <v>413</v>
      </c>
      <c r="M57" s="62">
        <v>15637</v>
      </c>
      <c r="N57" s="60" t="s">
        <v>134</v>
      </c>
    </row>
    <row r="58" spans="1:14">
      <c r="A58" s="57" t="s">
        <v>287</v>
      </c>
      <c r="C58" s="125" t="s">
        <v>253</v>
      </c>
      <c r="D58" s="126"/>
      <c r="E58" s="126"/>
      <c r="F58" s="126"/>
      <c r="G58" s="126"/>
      <c r="H58" s="126"/>
      <c r="I58" s="126"/>
      <c r="J58" s="126"/>
      <c r="K58" s="126"/>
      <c r="L58" s="126"/>
      <c r="M58" s="127">
        <f>-46902+24295</f>
        <v>-22607</v>
      </c>
      <c r="N58" s="128" t="s">
        <v>134</v>
      </c>
    </row>
    <row r="59" spans="1:14">
      <c r="A59" s="57" t="s">
        <v>240</v>
      </c>
      <c r="C59" s="58" t="s">
        <v>334</v>
      </c>
      <c r="M59" s="62">
        <f>-12975-23864</f>
        <v>-36839</v>
      </c>
      <c r="N59" s="60" t="s">
        <v>274</v>
      </c>
    </row>
    <row r="60" spans="1:14" ht="14.25" thickBot="1">
      <c r="A60" s="57" t="s">
        <v>398</v>
      </c>
      <c r="C60" s="125" t="s">
        <v>337</v>
      </c>
      <c r="D60" s="126"/>
      <c r="E60" s="126"/>
      <c r="F60" s="126"/>
      <c r="G60" s="126"/>
      <c r="H60" s="126"/>
      <c r="I60" s="126"/>
      <c r="J60" s="126"/>
      <c r="K60" s="126"/>
      <c r="L60" s="126"/>
      <c r="M60" s="127">
        <f>201818+113741</f>
        <v>315559</v>
      </c>
      <c r="N60" s="128" t="s">
        <v>134</v>
      </c>
    </row>
    <row r="61" spans="1:14" ht="14.25" hidden="1" thickBot="1">
      <c r="A61" s="57">
        <v>4435000</v>
      </c>
      <c r="C61" s="58" t="s">
        <v>371</v>
      </c>
      <c r="M61" s="62" t="s">
        <v>272</v>
      </c>
      <c r="N61" s="60" t="s">
        <v>134</v>
      </c>
    </row>
    <row r="62" spans="1:14" ht="14.25" thickBot="1">
      <c r="A62" s="57" t="s">
        <v>399</v>
      </c>
      <c r="C62" s="121" t="s">
        <v>377</v>
      </c>
      <c r="D62" s="122"/>
      <c r="E62" s="122"/>
      <c r="F62" s="122"/>
      <c r="G62" s="122"/>
      <c r="H62" s="122"/>
      <c r="I62" s="122"/>
      <c r="J62" s="122"/>
      <c r="K62" s="122"/>
      <c r="L62" s="122"/>
      <c r="M62" s="65">
        <f>188842+89877</f>
        <v>278719</v>
      </c>
      <c r="N62" s="66" t="s">
        <v>274</v>
      </c>
    </row>
    <row r="63" spans="1:14" ht="14.25" thickBot="1">
      <c r="A63" s="57"/>
      <c r="N63" s="129"/>
    </row>
    <row r="64" spans="1:14">
      <c r="A64" s="57" t="s">
        <v>214</v>
      </c>
      <c r="C64" s="130" t="s">
        <v>29</v>
      </c>
      <c r="D64" s="131"/>
      <c r="E64" s="131"/>
      <c r="F64" s="131"/>
      <c r="G64" s="131"/>
      <c r="H64" s="131"/>
      <c r="I64" s="131"/>
      <c r="J64" s="131"/>
      <c r="K64" s="131"/>
      <c r="L64" s="131"/>
      <c r="M64" s="100">
        <f>11371+338</f>
        <v>11709</v>
      </c>
      <c r="N64" s="132" t="s">
        <v>134</v>
      </c>
    </row>
    <row r="65" spans="1:14">
      <c r="A65" s="57" t="s">
        <v>400</v>
      </c>
      <c r="C65" s="125" t="s">
        <v>406</v>
      </c>
      <c r="D65" s="126"/>
      <c r="E65" s="126"/>
      <c r="F65" s="126"/>
      <c r="G65" s="126"/>
      <c r="H65" s="126"/>
      <c r="I65" s="126"/>
      <c r="J65" s="126"/>
      <c r="K65" s="126"/>
      <c r="L65" s="126"/>
      <c r="M65" s="127">
        <v>238</v>
      </c>
      <c r="N65" s="128" t="s">
        <v>134</v>
      </c>
    </row>
    <row r="66" spans="1:14" ht="14.25" thickBot="1">
      <c r="A66" s="57" t="s">
        <v>402</v>
      </c>
      <c r="C66" s="104" t="s">
        <v>6</v>
      </c>
      <c r="D66" s="105"/>
      <c r="E66" s="105"/>
      <c r="F66" s="105"/>
      <c r="G66" s="105"/>
      <c r="H66" s="105"/>
      <c r="I66" s="105"/>
      <c r="J66" s="105"/>
      <c r="K66" s="105"/>
      <c r="L66" s="105"/>
      <c r="M66" s="106">
        <f>11609+338</f>
        <v>11947</v>
      </c>
      <c r="N66" s="109" t="s">
        <v>134</v>
      </c>
    </row>
    <row r="67" spans="1:14" ht="14.25" thickBot="1">
      <c r="A67" s="57" t="s">
        <v>403</v>
      </c>
      <c r="C67" s="121" t="s">
        <v>251</v>
      </c>
      <c r="D67" s="122"/>
      <c r="E67" s="122"/>
      <c r="F67" s="122"/>
      <c r="G67" s="122"/>
      <c r="H67" s="122"/>
      <c r="I67" s="122"/>
      <c r="J67" s="122"/>
      <c r="K67" s="122"/>
      <c r="L67" s="122"/>
      <c r="M67" s="65">
        <f>200451+90215</f>
        <v>290666</v>
      </c>
      <c r="N67" s="66" t="s">
        <v>134</v>
      </c>
    </row>
    <row r="68" spans="1:14" ht="6.75" customHeight="1"/>
    <row r="69" spans="1:14">
      <c r="D69" s="55" t="s">
        <v>233</v>
      </c>
    </row>
  </sheetData>
  <mergeCells count="5">
    <mergeCell ref="C9:N9"/>
    <mergeCell ref="C10:N10"/>
    <mergeCell ref="C11:N11"/>
    <mergeCell ref="C13:L14"/>
    <mergeCell ref="M13:N14"/>
  </mergeCells>
  <phoneticPr fontId="11"/>
  <pageMargins left="0.70866141732282995" right="0.70866141732282995" top="0.39370078740157" bottom="0.39370078740157" header="0.51181102362205" footer="0.51181102362205"/>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
  <sheetViews>
    <sheetView workbookViewId="0">
      <selection activeCell="G22" sqref="G22:W23"/>
    </sheetView>
  </sheetViews>
  <sheetFormatPr defaultRowHeight="13.5"/>
  <sheetData/>
  <phoneticPr fontId="8"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09B7-AF2C-475B-BC8E-9A0292861820}">
  <sheetPr>
    <pageSetUpPr fitToPage="1"/>
  </sheetPr>
  <dimension ref="A1:AA71"/>
  <sheetViews>
    <sheetView topLeftCell="M29" zoomScale="90" zoomScaleNormal="90" zoomScaleSheetLayoutView="100" workbookViewId="0">
      <selection activeCell="C1" sqref="C1"/>
    </sheetView>
  </sheetViews>
  <sheetFormatPr defaultColWidth="9" defaultRowHeight="13.5"/>
  <cols>
    <col min="1" max="2" width="9" style="55" hidden="1" customWidth="1"/>
    <col min="3" max="3" width="0.625" style="55" customWidth="1"/>
    <col min="4" max="14" width="2.125" style="55" customWidth="1"/>
    <col min="15" max="15" width="6" style="55" customWidth="1"/>
    <col min="16" max="16" width="22.375" style="55" customWidth="1"/>
    <col min="17" max="17" width="3.375" style="55" customWidth="1"/>
    <col min="18" max="19" width="2.125" style="55" customWidth="1"/>
    <col min="20" max="24" width="3.875" style="55" customWidth="1"/>
    <col min="25" max="25" width="3.125" style="55" customWidth="1"/>
    <col min="26" max="26" width="24.125" style="55" customWidth="1"/>
    <col min="27" max="27" width="3.125" style="55" customWidth="1"/>
    <col min="28" max="28" width="0.625" style="55" customWidth="1"/>
    <col min="29" max="16384" width="9" style="55"/>
  </cols>
  <sheetData>
    <row r="1" spans="1:27" ht="12.75" customHeight="1">
      <c r="D1" s="55" t="s">
        <v>171</v>
      </c>
    </row>
    <row r="2" spans="1:27" ht="12.75" customHeight="1">
      <c r="D2" s="55" t="s">
        <v>437</v>
      </c>
    </row>
    <row r="3" spans="1:27" ht="12.75" customHeight="1">
      <c r="D3" s="55" t="s">
        <v>225</v>
      </c>
    </row>
    <row r="4" spans="1:27" ht="12.75" customHeight="1">
      <c r="D4" s="55" t="s">
        <v>226</v>
      </c>
    </row>
    <row r="5" spans="1:27" ht="12.75" customHeight="1">
      <c r="D5" s="55" t="s">
        <v>210</v>
      </c>
    </row>
    <row r="6" spans="1:27" ht="12.75" customHeight="1">
      <c r="D6" s="55" t="s">
        <v>227</v>
      </c>
    </row>
    <row r="7" spans="1:27" ht="12.75" customHeight="1">
      <c r="D7" s="55" t="s">
        <v>77</v>
      </c>
    </row>
    <row r="8" spans="1:27" ht="13.5" customHeight="1"/>
    <row r="9" spans="1:27" ht="23.25" customHeight="1">
      <c r="D9" s="219" t="s">
        <v>74</v>
      </c>
      <c r="E9" s="219"/>
      <c r="F9" s="219"/>
      <c r="G9" s="219"/>
      <c r="H9" s="219"/>
      <c r="I9" s="219"/>
      <c r="J9" s="219"/>
      <c r="K9" s="219"/>
      <c r="L9" s="219"/>
      <c r="M9" s="219"/>
      <c r="N9" s="219"/>
      <c r="O9" s="219"/>
      <c r="P9" s="219"/>
      <c r="Q9" s="219"/>
      <c r="R9" s="219"/>
      <c r="S9" s="219"/>
      <c r="T9" s="219"/>
      <c r="U9" s="219"/>
      <c r="V9" s="219"/>
      <c r="W9" s="219"/>
      <c r="X9" s="219"/>
      <c r="Y9" s="219"/>
      <c r="Z9" s="219"/>
      <c r="AA9" s="219"/>
    </row>
    <row r="10" spans="1:27" ht="21" customHeight="1">
      <c r="D10" s="220" t="s">
        <v>438</v>
      </c>
      <c r="E10" s="220"/>
      <c r="F10" s="220"/>
      <c r="G10" s="220"/>
      <c r="H10" s="220"/>
      <c r="I10" s="220"/>
      <c r="J10" s="220"/>
      <c r="K10" s="220"/>
      <c r="L10" s="220"/>
      <c r="M10" s="220"/>
      <c r="N10" s="220"/>
      <c r="O10" s="220"/>
      <c r="P10" s="220"/>
      <c r="Q10" s="220"/>
      <c r="R10" s="220"/>
      <c r="S10" s="220"/>
      <c r="T10" s="220"/>
      <c r="U10" s="220"/>
      <c r="V10" s="220"/>
      <c r="W10" s="220"/>
      <c r="X10" s="220"/>
      <c r="Y10" s="220"/>
      <c r="Z10" s="220"/>
      <c r="AA10" s="220"/>
    </row>
    <row r="11" spans="1:27" ht="16.5" customHeight="1" thickBot="1">
      <c r="AA11" s="56" t="s">
        <v>285</v>
      </c>
    </row>
    <row r="12" spans="1:27" ht="14.25" customHeight="1" thickBot="1">
      <c r="D12" s="216" t="s">
        <v>439</v>
      </c>
      <c r="E12" s="217"/>
      <c r="F12" s="217"/>
      <c r="G12" s="217"/>
      <c r="H12" s="217"/>
      <c r="I12" s="217"/>
      <c r="J12" s="217"/>
      <c r="K12" s="217"/>
      <c r="L12" s="217"/>
      <c r="M12" s="217"/>
      <c r="N12" s="217"/>
      <c r="O12" s="217"/>
      <c r="P12" s="221" t="s">
        <v>440</v>
      </c>
      <c r="Q12" s="222"/>
      <c r="R12" s="216" t="s">
        <v>439</v>
      </c>
      <c r="S12" s="217"/>
      <c r="T12" s="217"/>
      <c r="U12" s="217"/>
      <c r="V12" s="217"/>
      <c r="W12" s="217"/>
      <c r="X12" s="217"/>
      <c r="Y12" s="218"/>
      <c r="Z12" s="217" t="s">
        <v>440</v>
      </c>
      <c r="AA12" s="222"/>
    </row>
    <row r="13" spans="1:27" ht="14.85" customHeight="1">
      <c r="A13" s="57" t="s">
        <v>134</v>
      </c>
      <c r="B13" s="57" t="s">
        <v>134</v>
      </c>
      <c r="D13" s="58" t="s">
        <v>229</v>
      </c>
      <c r="P13" s="59"/>
      <c r="Q13" s="60"/>
      <c r="R13" s="58" t="s">
        <v>275</v>
      </c>
      <c r="Y13" s="61"/>
      <c r="Z13" s="59"/>
      <c r="AA13" s="60"/>
    </row>
    <row r="14" spans="1:27" ht="14.85" customHeight="1">
      <c r="A14" s="57" t="s">
        <v>116</v>
      </c>
      <c r="B14" s="57" t="s">
        <v>187</v>
      </c>
      <c r="D14" s="58"/>
      <c r="E14" s="55" t="s">
        <v>230</v>
      </c>
      <c r="P14" s="62">
        <v>24739689</v>
      </c>
      <c r="Q14" s="60" t="s">
        <v>134</v>
      </c>
      <c r="R14" s="58"/>
      <c r="S14" s="55" t="s">
        <v>265</v>
      </c>
      <c r="Y14" s="61"/>
      <c r="Z14" s="62">
        <v>1597980</v>
      </c>
      <c r="AA14" s="60" t="s">
        <v>134</v>
      </c>
    </row>
    <row r="15" spans="1:27" ht="14.85" customHeight="1">
      <c r="A15" s="57" t="s">
        <v>126</v>
      </c>
      <c r="B15" s="57" t="s">
        <v>184</v>
      </c>
      <c r="D15" s="58"/>
      <c r="F15" s="55" t="s">
        <v>48</v>
      </c>
      <c r="P15" s="62">
        <v>21503611</v>
      </c>
      <c r="Q15" s="60" t="s">
        <v>134</v>
      </c>
      <c r="R15" s="58"/>
      <c r="T15" s="55" t="s">
        <v>108</v>
      </c>
      <c r="Y15" s="61"/>
      <c r="Z15" s="62">
        <v>2108050</v>
      </c>
      <c r="AA15" s="60" t="s">
        <v>134</v>
      </c>
    </row>
    <row r="16" spans="1:27" ht="14.85" customHeight="1">
      <c r="A16" s="57" t="s">
        <v>63</v>
      </c>
      <c r="B16" s="57" t="s">
        <v>202</v>
      </c>
      <c r="D16" s="58"/>
      <c r="G16" s="55" t="s">
        <v>133</v>
      </c>
      <c r="P16" s="62">
        <v>8612954</v>
      </c>
      <c r="Q16" s="60" t="s">
        <v>134</v>
      </c>
      <c r="R16" s="58"/>
      <c r="T16" s="55" t="s">
        <v>279</v>
      </c>
      <c r="Y16" s="61"/>
      <c r="Z16" s="62" t="s">
        <v>272</v>
      </c>
      <c r="AA16" s="60" t="s">
        <v>134</v>
      </c>
    </row>
    <row r="17" spans="1:27" ht="14.85" customHeight="1">
      <c r="A17" s="57" t="s">
        <v>135</v>
      </c>
      <c r="B17" s="57" t="s">
        <v>89</v>
      </c>
      <c r="D17" s="58"/>
      <c r="H17" s="55" t="s">
        <v>257</v>
      </c>
      <c r="P17" s="62">
        <v>2662424</v>
      </c>
      <c r="Q17" s="60" t="s">
        <v>134</v>
      </c>
      <c r="R17" s="58"/>
      <c r="T17" s="55" t="s">
        <v>72</v>
      </c>
      <c r="Y17" s="61"/>
      <c r="Z17" s="62">
        <v>-510070</v>
      </c>
      <c r="AA17" s="60" t="s">
        <v>134</v>
      </c>
    </row>
    <row r="18" spans="1:27" ht="14.85" customHeight="1">
      <c r="A18" s="57" t="s">
        <v>20</v>
      </c>
      <c r="B18" s="57" t="s">
        <v>203</v>
      </c>
      <c r="D18" s="58"/>
      <c r="H18" s="55" t="s">
        <v>166</v>
      </c>
      <c r="P18" s="62">
        <v>621742</v>
      </c>
      <c r="Q18" s="60" t="s">
        <v>134</v>
      </c>
      <c r="R18" s="58"/>
      <c r="T18" s="55" t="s">
        <v>271</v>
      </c>
      <c r="Y18" s="61"/>
      <c r="Z18" s="62" t="s">
        <v>272</v>
      </c>
      <c r="AA18" s="60" t="s">
        <v>134</v>
      </c>
    </row>
    <row r="19" spans="1:27" ht="14.85" customHeight="1">
      <c r="A19" s="57" t="s">
        <v>136</v>
      </c>
      <c r="B19" s="57" t="s">
        <v>205</v>
      </c>
      <c r="D19" s="58"/>
      <c r="H19" s="55" t="s">
        <v>258</v>
      </c>
      <c r="P19" s="62">
        <v>9128511</v>
      </c>
      <c r="Q19" s="60" t="s">
        <v>134</v>
      </c>
      <c r="R19" s="58"/>
      <c r="T19" s="55" t="s">
        <v>244</v>
      </c>
      <c r="Y19" s="61"/>
      <c r="Z19" s="62" t="s">
        <v>272</v>
      </c>
      <c r="AA19" s="60" t="s">
        <v>134</v>
      </c>
    </row>
    <row r="20" spans="1:27" ht="14.85" customHeight="1">
      <c r="A20" s="57" t="s">
        <v>138</v>
      </c>
      <c r="B20" s="57" t="s">
        <v>206</v>
      </c>
      <c r="D20" s="58"/>
      <c r="H20" s="55" t="s">
        <v>259</v>
      </c>
      <c r="P20" s="62">
        <v>-5105440</v>
      </c>
      <c r="Q20" s="60" t="s">
        <v>134</v>
      </c>
      <c r="R20" s="58"/>
      <c r="S20" s="55" t="s">
        <v>198</v>
      </c>
      <c r="Y20" s="61"/>
      <c r="Z20" s="62">
        <v>271168</v>
      </c>
      <c r="AA20" s="60" t="s">
        <v>134</v>
      </c>
    </row>
    <row r="21" spans="1:27" ht="14.85" customHeight="1">
      <c r="A21" s="57" t="s">
        <v>49</v>
      </c>
      <c r="B21" s="57" t="s">
        <v>207</v>
      </c>
      <c r="D21" s="58"/>
      <c r="H21" s="55" t="s">
        <v>260</v>
      </c>
      <c r="P21" s="62">
        <v>3203327</v>
      </c>
      <c r="Q21" s="60" t="s">
        <v>134</v>
      </c>
      <c r="R21" s="58"/>
      <c r="T21" s="55" t="s">
        <v>67</v>
      </c>
      <c r="Y21" s="61"/>
      <c r="Z21" s="62" t="s">
        <v>272</v>
      </c>
      <c r="AA21" s="60" t="s">
        <v>134</v>
      </c>
    </row>
    <row r="22" spans="1:27" ht="14.85" customHeight="1">
      <c r="A22" s="57" t="s">
        <v>139</v>
      </c>
      <c r="B22" s="57" t="s">
        <v>209</v>
      </c>
      <c r="D22" s="58"/>
      <c r="H22" s="55" t="s">
        <v>261</v>
      </c>
      <c r="P22" s="62">
        <v>-1910685</v>
      </c>
      <c r="Q22" s="60" t="s">
        <v>134</v>
      </c>
      <c r="R22" s="58"/>
      <c r="T22" s="55" t="s">
        <v>281</v>
      </c>
      <c r="Y22" s="61"/>
      <c r="Z22" s="62" t="s">
        <v>272</v>
      </c>
      <c r="AA22" s="60" t="s">
        <v>134</v>
      </c>
    </row>
    <row r="23" spans="1:27" ht="14.85" customHeight="1">
      <c r="A23" s="57" t="s">
        <v>141</v>
      </c>
      <c r="B23" s="57" t="s">
        <v>212</v>
      </c>
      <c r="D23" s="58"/>
      <c r="H23" s="55" t="s">
        <v>54</v>
      </c>
      <c r="P23" s="62" t="s">
        <v>272</v>
      </c>
      <c r="Q23" s="60" t="s">
        <v>134</v>
      </c>
      <c r="R23" s="58"/>
      <c r="T23" s="55" t="s">
        <v>282</v>
      </c>
      <c r="Y23" s="61"/>
      <c r="Z23" s="62" t="s">
        <v>272</v>
      </c>
      <c r="AA23" s="60" t="s">
        <v>134</v>
      </c>
    </row>
    <row r="24" spans="1:27" ht="14.85" customHeight="1">
      <c r="A24" s="57" t="s">
        <v>143</v>
      </c>
      <c r="B24" s="57" t="s">
        <v>215</v>
      </c>
      <c r="D24" s="58"/>
      <c r="H24" s="55" t="s">
        <v>262</v>
      </c>
      <c r="P24" s="62" t="s">
        <v>272</v>
      </c>
      <c r="Q24" s="60" t="s">
        <v>134</v>
      </c>
      <c r="R24" s="58"/>
      <c r="T24" s="55" t="s">
        <v>283</v>
      </c>
      <c r="Y24" s="61"/>
      <c r="Z24" s="62" t="s">
        <v>272</v>
      </c>
      <c r="AA24" s="60" t="s">
        <v>134</v>
      </c>
    </row>
    <row r="25" spans="1:27" ht="14.85" customHeight="1">
      <c r="A25" s="57" t="s">
        <v>146</v>
      </c>
      <c r="B25" s="57" t="s">
        <v>216</v>
      </c>
      <c r="D25" s="58"/>
      <c r="H25" s="55" t="s">
        <v>40</v>
      </c>
      <c r="P25" s="62" t="s">
        <v>272</v>
      </c>
      <c r="Q25" s="60" t="s">
        <v>134</v>
      </c>
      <c r="R25" s="58"/>
      <c r="T25" s="55" t="s">
        <v>284</v>
      </c>
      <c r="Y25" s="61"/>
      <c r="Z25" s="62" t="s">
        <v>272</v>
      </c>
      <c r="AA25" s="60" t="s">
        <v>134</v>
      </c>
    </row>
    <row r="26" spans="1:27" ht="14.85" customHeight="1">
      <c r="A26" s="57" t="s">
        <v>150</v>
      </c>
      <c r="B26" s="57" t="s">
        <v>217</v>
      </c>
      <c r="D26" s="58"/>
      <c r="H26" s="55" t="s">
        <v>263</v>
      </c>
      <c r="P26" s="62" t="s">
        <v>272</v>
      </c>
      <c r="Q26" s="60" t="s">
        <v>134</v>
      </c>
      <c r="R26" s="58"/>
      <c r="T26" s="55" t="s">
        <v>127</v>
      </c>
      <c r="Y26" s="61"/>
      <c r="Z26" s="62">
        <v>259559</v>
      </c>
      <c r="AA26" s="60" t="s">
        <v>134</v>
      </c>
    </row>
    <row r="27" spans="1:27" ht="14.85" customHeight="1">
      <c r="A27" s="57" t="s">
        <v>151</v>
      </c>
      <c r="B27" s="57" t="s">
        <v>218</v>
      </c>
      <c r="D27" s="58"/>
      <c r="H27" s="55" t="s">
        <v>86</v>
      </c>
      <c r="P27" s="62" t="s">
        <v>272</v>
      </c>
      <c r="Q27" s="60" t="s">
        <v>134</v>
      </c>
      <c r="R27" s="58"/>
      <c r="T27" s="55" t="s">
        <v>142</v>
      </c>
      <c r="Y27" s="61"/>
      <c r="Z27" s="62">
        <v>11609</v>
      </c>
      <c r="AA27" s="60" t="s">
        <v>134</v>
      </c>
    </row>
    <row r="28" spans="1:27" ht="14.85" customHeight="1">
      <c r="A28" s="57" t="s">
        <v>154</v>
      </c>
      <c r="B28" s="57" t="s">
        <v>219</v>
      </c>
      <c r="D28" s="58"/>
      <c r="H28" s="55" t="s">
        <v>94</v>
      </c>
      <c r="P28" s="62" t="s">
        <v>272</v>
      </c>
      <c r="Q28" s="60" t="s">
        <v>134</v>
      </c>
      <c r="R28" s="58"/>
      <c r="T28" s="55" t="s">
        <v>244</v>
      </c>
      <c r="Y28" s="61"/>
      <c r="Z28" s="62" t="s">
        <v>272</v>
      </c>
      <c r="AA28" s="60" t="s">
        <v>134</v>
      </c>
    </row>
    <row r="29" spans="1:27" ht="14.85" customHeight="1">
      <c r="A29" s="57" t="s">
        <v>155</v>
      </c>
      <c r="B29" s="57" t="s">
        <v>220</v>
      </c>
      <c r="D29" s="58"/>
      <c r="H29" s="55" t="s">
        <v>244</v>
      </c>
      <c r="P29" s="62" t="s">
        <v>272</v>
      </c>
      <c r="Q29" s="60" t="s">
        <v>134</v>
      </c>
      <c r="R29" s="215" t="s">
        <v>277</v>
      </c>
      <c r="S29" s="215"/>
      <c r="T29" s="215"/>
      <c r="U29" s="215"/>
      <c r="V29" s="215"/>
      <c r="W29" s="215"/>
      <c r="X29" s="215"/>
      <c r="Y29" s="215"/>
      <c r="Z29" s="63">
        <v>1869148</v>
      </c>
      <c r="AA29" s="64" t="s">
        <v>134</v>
      </c>
    </row>
    <row r="30" spans="1:27" ht="14.85" customHeight="1">
      <c r="A30" s="57" t="s">
        <v>156</v>
      </c>
      <c r="B30" s="57" t="s">
        <v>134</v>
      </c>
      <c r="D30" s="58"/>
      <c r="H30" s="55" t="s">
        <v>264</v>
      </c>
      <c r="P30" s="62" t="s">
        <v>272</v>
      </c>
      <c r="Q30" s="60" t="s">
        <v>134</v>
      </c>
      <c r="R30" s="58" t="s">
        <v>45</v>
      </c>
      <c r="Y30" s="61"/>
      <c r="Z30" s="62"/>
      <c r="AA30" s="60"/>
    </row>
    <row r="31" spans="1:27" ht="14.85" customHeight="1">
      <c r="A31" s="57" t="s">
        <v>159</v>
      </c>
      <c r="B31" s="57" t="s">
        <v>8</v>
      </c>
      <c r="D31" s="58"/>
      <c r="H31" s="55" t="s">
        <v>266</v>
      </c>
      <c r="P31" s="62">
        <v>13075</v>
      </c>
      <c r="Q31" s="60" t="s">
        <v>134</v>
      </c>
      <c r="R31" s="58"/>
      <c r="S31" s="55" t="s">
        <v>278</v>
      </c>
      <c r="Y31" s="61"/>
      <c r="Z31" s="62">
        <v>25769082</v>
      </c>
      <c r="AA31" s="60" t="s">
        <v>134</v>
      </c>
    </row>
    <row r="32" spans="1:27" ht="14.85" customHeight="1">
      <c r="A32" s="57" t="s">
        <v>157</v>
      </c>
      <c r="B32" s="57" t="s">
        <v>124</v>
      </c>
      <c r="D32" s="58"/>
      <c r="G32" s="55" t="s">
        <v>246</v>
      </c>
      <c r="P32" s="62">
        <v>12776368</v>
      </c>
      <c r="Q32" s="60" t="s">
        <v>274</v>
      </c>
      <c r="R32" s="58"/>
      <c r="S32" s="55" t="s">
        <v>100</v>
      </c>
      <c r="Y32" s="61"/>
      <c r="Z32" s="62">
        <v>581492</v>
      </c>
      <c r="AA32" s="60" t="s">
        <v>134</v>
      </c>
    </row>
    <row r="33" spans="1:27" ht="14.85" customHeight="1">
      <c r="A33" s="57" t="s">
        <v>99</v>
      </c>
      <c r="B33" s="57"/>
      <c r="D33" s="58"/>
      <c r="H33" s="55" t="s">
        <v>257</v>
      </c>
      <c r="P33" s="62">
        <v>3710</v>
      </c>
      <c r="Q33" s="60" t="s">
        <v>134</v>
      </c>
      <c r="R33" s="58"/>
      <c r="Y33" s="61"/>
      <c r="Z33" s="62"/>
      <c r="AA33" s="60"/>
    </row>
    <row r="34" spans="1:27" ht="14.85" customHeight="1">
      <c r="A34" s="57" t="s">
        <v>19</v>
      </c>
      <c r="B34" s="57"/>
      <c r="D34" s="58"/>
      <c r="H34" s="55" t="s">
        <v>258</v>
      </c>
      <c r="P34" s="62">
        <v>2184</v>
      </c>
      <c r="Q34" s="60" t="s">
        <v>134</v>
      </c>
      <c r="R34" s="58"/>
      <c r="Y34" s="61"/>
      <c r="Z34" s="62"/>
      <c r="AA34" s="60"/>
    </row>
    <row r="35" spans="1:27" ht="14.85" customHeight="1">
      <c r="A35" s="57" t="s">
        <v>162</v>
      </c>
      <c r="B35" s="57"/>
      <c r="D35" s="58"/>
      <c r="H35" s="55" t="s">
        <v>259</v>
      </c>
      <c r="P35" s="62">
        <v>-782</v>
      </c>
      <c r="Q35" s="60" t="s">
        <v>134</v>
      </c>
      <c r="R35" s="58"/>
      <c r="Y35" s="61"/>
      <c r="Z35" s="62"/>
      <c r="AA35" s="60"/>
    </row>
    <row r="36" spans="1:27" ht="14.85" customHeight="1">
      <c r="A36" s="57" t="s">
        <v>16</v>
      </c>
      <c r="B36" s="57"/>
      <c r="D36" s="58"/>
      <c r="H36" s="55" t="s">
        <v>260</v>
      </c>
      <c r="P36" s="62">
        <v>27440165</v>
      </c>
      <c r="Q36" s="60" t="s">
        <v>134</v>
      </c>
      <c r="R36" s="58"/>
      <c r="Y36" s="61"/>
      <c r="Z36" s="62"/>
      <c r="AA36" s="60"/>
    </row>
    <row r="37" spans="1:27" ht="14.85" customHeight="1">
      <c r="A37" s="57" t="s">
        <v>164</v>
      </c>
      <c r="B37" s="57"/>
      <c r="D37" s="58"/>
      <c r="H37" s="55" t="s">
        <v>261</v>
      </c>
      <c r="P37" s="62">
        <v>-14688399</v>
      </c>
      <c r="Q37" s="60" t="s">
        <v>134</v>
      </c>
      <c r="R37" s="58"/>
      <c r="Y37" s="61"/>
      <c r="Z37" s="62"/>
      <c r="AA37" s="60"/>
    </row>
    <row r="38" spans="1:27" ht="14.85" customHeight="1">
      <c r="A38" s="57" t="s">
        <v>165</v>
      </c>
      <c r="B38" s="57"/>
      <c r="D38" s="58"/>
      <c r="H38" s="55" t="s">
        <v>244</v>
      </c>
      <c r="P38" s="62" t="s">
        <v>272</v>
      </c>
      <c r="Q38" s="60" t="s">
        <v>134</v>
      </c>
      <c r="R38" s="58"/>
      <c r="Y38" s="61"/>
      <c r="Z38" s="62"/>
      <c r="AA38" s="60"/>
    </row>
    <row r="39" spans="1:27" ht="14.85" customHeight="1">
      <c r="A39" s="57" t="s">
        <v>168</v>
      </c>
      <c r="B39" s="57"/>
      <c r="D39" s="58"/>
      <c r="H39" s="55" t="s">
        <v>264</v>
      </c>
      <c r="P39" s="62" t="s">
        <v>272</v>
      </c>
      <c r="Q39" s="60" t="s">
        <v>134</v>
      </c>
      <c r="R39" s="58"/>
      <c r="Y39" s="61"/>
      <c r="Z39" s="62"/>
      <c r="AA39" s="60"/>
    </row>
    <row r="40" spans="1:27" ht="14.85" customHeight="1">
      <c r="A40" s="57" t="s">
        <v>7</v>
      </c>
      <c r="B40" s="57"/>
      <c r="D40" s="58"/>
      <c r="H40" s="55" t="s">
        <v>266</v>
      </c>
      <c r="P40" s="62">
        <v>19489</v>
      </c>
      <c r="Q40" s="60" t="s">
        <v>134</v>
      </c>
      <c r="R40" s="58"/>
      <c r="Y40" s="61"/>
      <c r="Z40" s="62"/>
      <c r="AA40" s="60"/>
    </row>
    <row r="41" spans="1:27" ht="14.85" customHeight="1">
      <c r="A41" s="57" t="s">
        <v>170</v>
      </c>
      <c r="B41" s="57"/>
      <c r="D41" s="58"/>
      <c r="G41" s="55" t="s">
        <v>247</v>
      </c>
      <c r="P41" s="62">
        <v>659274</v>
      </c>
      <c r="Q41" s="60" t="s">
        <v>134</v>
      </c>
      <c r="R41" s="58"/>
      <c r="Y41" s="61"/>
      <c r="Z41" s="62"/>
      <c r="AA41" s="60"/>
    </row>
    <row r="42" spans="1:27" ht="14.85" customHeight="1">
      <c r="A42" s="57" t="s">
        <v>172</v>
      </c>
      <c r="B42" s="57"/>
      <c r="D42" s="58"/>
      <c r="G42" s="55" t="s">
        <v>249</v>
      </c>
      <c r="P42" s="62">
        <v>-544985</v>
      </c>
      <c r="Q42" s="60" t="s">
        <v>134</v>
      </c>
      <c r="R42" s="58"/>
      <c r="Y42" s="61"/>
      <c r="Z42" s="62"/>
      <c r="AA42" s="60"/>
    </row>
    <row r="43" spans="1:27" ht="14.85" customHeight="1">
      <c r="A43" s="57" t="s">
        <v>173</v>
      </c>
      <c r="B43" s="57"/>
      <c r="D43" s="58"/>
      <c r="F43" s="55" t="s">
        <v>234</v>
      </c>
      <c r="P43" s="62">
        <v>75244</v>
      </c>
      <c r="Q43" s="60" t="s">
        <v>134</v>
      </c>
      <c r="R43" s="58"/>
      <c r="Y43" s="61"/>
      <c r="Z43" s="62"/>
      <c r="AA43" s="60"/>
    </row>
    <row r="44" spans="1:27" ht="14.85" customHeight="1">
      <c r="A44" s="57" t="s">
        <v>60</v>
      </c>
      <c r="B44" s="57"/>
      <c r="D44" s="58"/>
      <c r="G44" s="55" t="s">
        <v>250</v>
      </c>
      <c r="P44" s="62">
        <v>75244</v>
      </c>
      <c r="Q44" s="60" t="s">
        <v>134</v>
      </c>
      <c r="R44" s="58"/>
      <c r="Y44" s="61"/>
      <c r="Z44" s="62"/>
      <c r="AA44" s="60"/>
    </row>
    <row r="45" spans="1:27" ht="14.85" customHeight="1">
      <c r="A45" s="57" t="s">
        <v>174</v>
      </c>
      <c r="B45" s="57"/>
      <c r="D45" s="58"/>
      <c r="G45" s="55" t="s">
        <v>244</v>
      </c>
      <c r="P45" s="62" t="s">
        <v>272</v>
      </c>
      <c r="Q45" s="60" t="s">
        <v>134</v>
      </c>
      <c r="R45" s="58"/>
      <c r="Y45" s="61"/>
      <c r="Z45" s="62"/>
      <c r="AA45" s="60"/>
    </row>
    <row r="46" spans="1:27" ht="14.85" customHeight="1">
      <c r="A46" s="57" t="s">
        <v>24</v>
      </c>
      <c r="B46" s="57"/>
      <c r="D46" s="58"/>
      <c r="F46" s="55" t="s">
        <v>235</v>
      </c>
      <c r="P46" s="62">
        <v>3160834</v>
      </c>
      <c r="Q46" s="60" t="s">
        <v>134</v>
      </c>
      <c r="R46" s="58"/>
      <c r="Y46" s="61"/>
      <c r="Z46" s="62"/>
      <c r="AA46" s="60"/>
    </row>
    <row r="47" spans="1:27" ht="14.85" customHeight="1">
      <c r="A47" s="57" t="s">
        <v>175</v>
      </c>
      <c r="B47" s="57"/>
      <c r="D47" s="58"/>
      <c r="G47" s="55" t="s">
        <v>120</v>
      </c>
      <c r="P47" s="62">
        <v>33952</v>
      </c>
      <c r="Q47" s="60" t="s">
        <v>134</v>
      </c>
      <c r="R47" s="58"/>
      <c r="Y47" s="61"/>
      <c r="Z47" s="62"/>
      <c r="AA47" s="60"/>
    </row>
    <row r="48" spans="1:27" ht="14.85" customHeight="1">
      <c r="A48" s="57" t="s">
        <v>176</v>
      </c>
      <c r="B48" s="57"/>
      <c r="D48" s="58"/>
      <c r="H48" s="55" t="s">
        <v>268</v>
      </c>
      <c r="P48" s="62" t="s">
        <v>272</v>
      </c>
      <c r="Q48" s="60" t="s">
        <v>134</v>
      </c>
      <c r="R48" s="58"/>
      <c r="Y48" s="61"/>
      <c r="Z48" s="62"/>
      <c r="AA48" s="60"/>
    </row>
    <row r="49" spans="1:27" ht="14.85" customHeight="1">
      <c r="A49" s="57" t="s">
        <v>178</v>
      </c>
      <c r="B49" s="57"/>
      <c r="D49" s="58"/>
      <c r="H49" s="55" t="s">
        <v>270</v>
      </c>
      <c r="P49" s="62">
        <v>33952</v>
      </c>
      <c r="Q49" s="60" t="s">
        <v>134</v>
      </c>
      <c r="R49" s="58"/>
      <c r="Y49" s="61"/>
      <c r="Z49" s="62"/>
      <c r="AA49" s="60"/>
    </row>
    <row r="50" spans="1:27" ht="14.85" customHeight="1">
      <c r="A50" s="57" t="s">
        <v>179</v>
      </c>
      <c r="B50" s="57"/>
      <c r="D50" s="58"/>
      <c r="H50" s="55" t="s">
        <v>244</v>
      </c>
      <c r="P50" s="62" t="s">
        <v>272</v>
      </c>
      <c r="Q50" s="60" t="s">
        <v>134</v>
      </c>
      <c r="R50" s="58"/>
      <c r="Y50" s="61"/>
      <c r="Z50" s="62"/>
      <c r="AA50" s="60"/>
    </row>
    <row r="51" spans="1:27" ht="14.85" customHeight="1">
      <c r="A51" s="57" t="s">
        <v>180</v>
      </c>
      <c r="B51" s="57"/>
      <c r="D51" s="58"/>
      <c r="G51" s="55" t="s">
        <v>252</v>
      </c>
      <c r="P51" s="62" t="s">
        <v>272</v>
      </c>
      <c r="Q51" s="60" t="s">
        <v>134</v>
      </c>
      <c r="R51" s="58"/>
      <c r="Y51" s="61"/>
      <c r="Z51" s="62"/>
      <c r="AA51" s="60"/>
    </row>
    <row r="52" spans="1:27" ht="14.85" customHeight="1">
      <c r="A52" s="57" t="s">
        <v>182</v>
      </c>
      <c r="B52" s="57"/>
      <c r="D52" s="58"/>
      <c r="G52" s="55" t="s">
        <v>236</v>
      </c>
      <c r="P52" s="62">
        <v>1493</v>
      </c>
      <c r="Q52" s="60" t="s">
        <v>134</v>
      </c>
      <c r="R52" s="58"/>
      <c r="Y52" s="61"/>
      <c r="Z52" s="62"/>
      <c r="AA52" s="60"/>
    </row>
    <row r="53" spans="1:27" ht="14.85" customHeight="1">
      <c r="A53" s="57" t="s">
        <v>183</v>
      </c>
      <c r="B53" s="57"/>
      <c r="D53" s="58"/>
      <c r="G53" s="55" t="s">
        <v>254</v>
      </c>
      <c r="P53" s="62">
        <v>2100</v>
      </c>
      <c r="Q53" s="60" t="s">
        <v>134</v>
      </c>
      <c r="R53" s="58"/>
      <c r="Y53" s="61"/>
      <c r="Z53" s="62"/>
      <c r="AA53" s="60"/>
    </row>
    <row r="54" spans="1:27" ht="14.85" customHeight="1">
      <c r="A54" s="57" t="s">
        <v>185</v>
      </c>
      <c r="B54" s="57"/>
      <c r="D54" s="58"/>
      <c r="G54" s="55" t="s">
        <v>241</v>
      </c>
      <c r="P54" s="62">
        <v>3123289</v>
      </c>
      <c r="Q54" s="60" t="s">
        <v>134</v>
      </c>
      <c r="R54" s="58"/>
      <c r="Y54" s="61"/>
      <c r="Z54" s="62"/>
      <c r="AA54" s="60"/>
    </row>
    <row r="55" spans="1:27" ht="14.85" customHeight="1">
      <c r="A55" s="57" t="s">
        <v>186</v>
      </c>
      <c r="B55" s="57"/>
      <c r="D55" s="58"/>
      <c r="H55" s="55" t="s">
        <v>256</v>
      </c>
      <c r="P55" s="62">
        <v>1193937</v>
      </c>
      <c r="Q55" s="60" t="s">
        <v>134</v>
      </c>
      <c r="R55" s="58"/>
      <c r="Y55" s="61"/>
      <c r="Z55" s="62"/>
      <c r="AA55" s="60"/>
    </row>
    <row r="56" spans="1:27" ht="14.85" customHeight="1">
      <c r="A56" s="57" t="s">
        <v>188</v>
      </c>
      <c r="B56" s="57"/>
      <c r="D56" s="58"/>
      <c r="H56" s="55" t="s">
        <v>244</v>
      </c>
      <c r="P56" s="62">
        <v>1929352</v>
      </c>
      <c r="Q56" s="60" t="s">
        <v>134</v>
      </c>
      <c r="R56" s="58"/>
      <c r="Y56" s="61"/>
      <c r="Z56" s="62"/>
      <c r="AA56" s="60"/>
    </row>
    <row r="57" spans="1:27" ht="14.85" customHeight="1">
      <c r="A57" s="57" t="s">
        <v>190</v>
      </c>
      <c r="B57" s="57"/>
      <c r="D57" s="58"/>
      <c r="G57" s="55" t="s">
        <v>244</v>
      </c>
      <c r="P57" s="62" t="s">
        <v>272</v>
      </c>
      <c r="Q57" s="60" t="s">
        <v>134</v>
      </c>
      <c r="R57" s="58"/>
      <c r="Y57" s="61"/>
      <c r="Z57" s="62"/>
      <c r="AA57" s="60"/>
    </row>
    <row r="58" spans="1:27" ht="14.85" customHeight="1">
      <c r="A58" s="57" t="s">
        <v>191</v>
      </c>
      <c r="B58" s="57"/>
      <c r="D58" s="58"/>
      <c r="G58" s="55" t="s">
        <v>245</v>
      </c>
      <c r="P58" s="62" t="s">
        <v>272</v>
      </c>
      <c r="Q58" s="60" t="s">
        <v>134</v>
      </c>
      <c r="R58" s="58"/>
      <c r="Y58" s="61"/>
      <c r="Z58" s="62"/>
      <c r="AA58" s="60"/>
    </row>
    <row r="59" spans="1:27" ht="14.85" customHeight="1">
      <c r="A59" s="57" t="s">
        <v>69</v>
      </c>
      <c r="B59" s="57"/>
      <c r="D59" s="58"/>
      <c r="E59" s="55" t="s">
        <v>231</v>
      </c>
      <c r="P59" s="62">
        <v>3480032</v>
      </c>
      <c r="Q59" s="60" t="s">
        <v>134</v>
      </c>
      <c r="R59" s="58"/>
      <c r="Y59" s="61"/>
      <c r="Z59" s="62"/>
      <c r="AA59" s="60"/>
    </row>
    <row r="60" spans="1:27" ht="14.85" customHeight="1">
      <c r="A60" s="57" t="s">
        <v>192</v>
      </c>
      <c r="B60" s="57"/>
      <c r="D60" s="58"/>
      <c r="F60" s="55" t="s">
        <v>224</v>
      </c>
      <c r="P60" s="62">
        <v>2447826</v>
      </c>
      <c r="Q60" s="60" t="s">
        <v>134</v>
      </c>
      <c r="R60" s="58"/>
      <c r="Y60" s="61"/>
      <c r="Z60" s="62"/>
      <c r="AA60" s="60"/>
    </row>
    <row r="61" spans="1:27" ht="14.85" customHeight="1">
      <c r="A61" s="57" t="s">
        <v>193</v>
      </c>
      <c r="B61" s="57"/>
      <c r="D61" s="58"/>
      <c r="F61" s="55" t="s">
        <v>238</v>
      </c>
      <c r="P61" s="62">
        <v>1373</v>
      </c>
      <c r="Q61" s="60" t="s">
        <v>134</v>
      </c>
      <c r="R61" s="58"/>
      <c r="Y61" s="61"/>
      <c r="Z61" s="62"/>
      <c r="AA61" s="60"/>
    </row>
    <row r="62" spans="1:27" ht="14.85" customHeight="1">
      <c r="A62" s="57" t="s">
        <v>76</v>
      </c>
      <c r="B62" s="57"/>
      <c r="D62" s="58"/>
      <c r="F62" s="55" t="s">
        <v>239</v>
      </c>
      <c r="P62" s="62" t="s">
        <v>272</v>
      </c>
      <c r="Q62" s="60" t="s">
        <v>134</v>
      </c>
      <c r="R62" s="58"/>
      <c r="Y62" s="61"/>
      <c r="Z62" s="62"/>
      <c r="AA62" s="60"/>
    </row>
    <row r="63" spans="1:27" ht="14.85" customHeight="1">
      <c r="A63" s="57" t="s">
        <v>194</v>
      </c>
      <c r="B63" s="57"/>
      <c r="D63" s="58"/>
      <c r="F63" s="55" t="s">
        <v>241</v>
      </c>
      <c r="P63" s="62">
        <v>1029392</v>
      </c>
      <c r="Q63" s="60" t="s">
        <v>134</v>
      </c>
      <c r="R63" s="58"/>
      <c r="Y63" s="61"/>
      <c r="Z63" s="62"/>
      <c r="AA63" s="60"/>
    </row>
    <row r="64" spans="1:27" ht="14.85" customHeight="1">
      <c r="A64" s="57" t="s">
        <v>195</v>
      </c>
      <c r="B64" s="57"/>
      <c r="D64" s="58"/>
      <c r="G64" s="55" t="s">
        <v>255</v>
      </c>
      <c r="P64" s="62">
        <v>1029392</v>
      </c>
      <c r="Q64" s="60" t="s">
        <v>134</v>
      </c>
      <c r="R64" s="58"/>
      <c r="Y64" s="61"/>
      <c r="Z64" s="62"/>
      <c r="AA64" s="60"/>
    </row>
    <row r="65" spans="1:27" ht="14.85" customHeight="1">
      <c r="A65" s="57" t="s">
        <v>197</v>
      </c>
      <c r="B65" s="57"/>
      <c r="D65" s="58"/>
      <c r="G65" s="55" t="s">
        <v>256</v>
      </c>
      <c r="P65" s="62" t="s">
        <v>272</v>
      </c>
      <c r="Q65" s="60" t="s">
        <v>134</v>
      </c>
      <c r="R65" s="58"/>
      <c r="Y65" s="61"/>
      <c r="Z65" s="62"/>
      <c r="AA65" s="60"/>
    </row>
    <row r="66" spans="1:27" ht="14.85" customHeight="1">
      <c r="A66" s="57" t="s">
        <v>152</v>
      </c>
      <c r="B66" s="57"/>
      <c r="D66" s="58"/>
      <c r="F66" s="55" t="s">
        <v>243</v>
      </c>
      <c r="P66" s="62" t="s">
        <v>272</v>
      </c>
      <c r="Q66" s="60" t="s">
        <v>134</v>
      </c>
      <c r="R66" s="58"/>
      <c r="Y66" s="61"/>
      <c r="Z66" s="62"/>
      <c r="AA66" s="60"/>
    </row>
    <row r="67" spans="1:27" ht="14.85" customHeight="1">
      <c r="A67" s="57" t="s">
        <v>199</v>
      </c>
      <c r="B67" s="57"/>
      <c r="D67" s="58"/>
      <c r="F67" s="55" t="s">
        <v>244</v>
      </c>
      <c r="P67" s="62" t="s">
        <v>272</v>
      </c>
      <c r="Q67" s="60" t="s">
        <v>134</v>
      </c>
      <c r="R67" s="58"/>
      <c r="Y67" s="61"/>
      <c r="Z67" s="62"/>
      <c r="AA67" s="60"/>
    </row>
    <row r="68" spans="1:27" ht="14.85" customHeight="1" thickBot="1">
      <c r="A68" s="57" t="s">
        <v>200</v>
      </c>
      <c r="B68" s="57" t="s">
        <v>222</v>
      </c>
      <c r="D68" s="58"/>
      <c r="F68" s="55" t="s">
        <v>245</v>
      </c>
      <c r="P68" s="62">
        <v>1441</v>
      </c>
      <c r="Q68" s="60" t="s">
        <v>134</v>
      </c>
      <c r="R68" s="215" t="s">
        <v>181</v>
      </c>
      <c r="S68" s="215"/>
      <c r="T68" s="215"/>
      <c r="U68" s="215"/>
      <c r="V68" s="215"/>
      <c r="W68" s="215"/>
      <c r="X68" s="215"/>
      <c r="Y68" s="215"/>
      <c r="Z68" s="63">
        <v>26350573</v>
      </c>
      <c r="AA68" s="64" t="s">
        <v>274</v>
      </c>
    </row>
    <row r="69" spans="1:27" ht="14.85" customHeight="1" thickBot="1">
      <c r="A69" s="57" t="s">
        <v>201</v>
      </c>
      <c r="B69" s="57" t="s">
        <v>223</v>
      </c>
      <c r="D69" s="216" t="s">
        <v>441</v>
      </c>
      <c r="E69" s="217"/>
      <c r="F69" s="217"/>
      <c r="G69" s="217"/>
      <c r="H69" s="217"/>
      <c r="I69" s="217"/>
      <c r="J69" s="217"/>
      <c r="K69" s="217"/>
      <c r="L69" s="217"/>
      <c r="M69" s="217"/>
      <c r="N69" s="217"/>
      <c r="O69" s="217"/>
      <c r="P69" s="65">
        <v>28219721</v>
      </c>
      <c r="Q69" s="66" t="s">
        <v>134</v>
      </c>
      <c r="R69" s="216" t="s">
        <v>442</v>
      </c>
      <c r="S69" s="217"/>
      <c r="T69" s="217"/>
      <c r="U69" s="217"/>
      <c r="V69" s="217"/>
      <c r="W69" s="217"/>
      <c r="X69" s="217"/>
      <c r="Y69" s="218"/>
      <c r="Z69" s="67">
        <v>28219721</v>
      </c>
      <c r="AA69" s="66" t="s">
        <v>134</v>
      </c>
    </row>
    <row r="70" spans="1:27" ht="14.85" customHeight="1"/>
    <row r="71" spans="1:27" ht="14.85" customHeight="1">
      <c r="E71" s="55" t="s">
        <v>233</v>
      </c>
    </row>
  </sheetData>
  <mergeCells count="10">
    <mergeCell ref="R29:Y29"/>
    <mergeCell ref="R68:Y68"/>
    <mergeCell ref="D69:O69"/>
    <mergeCell ref="R69:Y69"/>
    <mergeCell ref="D9:AA9"/>
    <mergeCell ref="D10:AA10"/>
    <mergeCell ref="D12:O12"/>
    <mergeCell ref="P12:Q12"/>
    <mergeCell ref="R12:Y12"/>
    <mergeCell ref="Z12:AA12"/>
  </mergeCells>
  <phoneticPr fontId="11"/>
  <pageMargins left="0.70866141732282995" right="0.70866141732282995" top="0.39370078740157" bottom="0.39370078740157" header="0.51181102362205" footer="0.511811023622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3B52-2ED6-4733-9DC5-DE8F5CA8FCCE}">
  <sheetPr>
    <pageSetUpPr fitToPage="1"/>
  </sheetPr>
  <dimension ref="A1:O50"/>
  <sheetViews>
    <sheetView topLeftCell="B18" zoomScaleNormal="100" workbookViewId="0">
      <selection activeCell="C1" sqref="C1"/>
    </sheetView>
  </sheetViews>
  <sheetFormatPr defaultColWidth="9" defaultRowHeight="13.5"/>
  <cols>
    <col min="1" max="1" width="9" style="68" hidden="1" customWidth="1"/>
    <col min="2" max="2" width="0.625" style="68" customWidth="1"/>
    <col min="3" max="3" width="1.25" style="68" customWidth="1"/>
    <col min="4" max="12" width="2.125" style="68" customWidth="1"/>
    <col min="13" max="13" width="18.375" style="68" customWidth="1"/>
    <col min="14" max="14" width="21.625" style="68" customWidth="1"/>
    <col min="15" max="15" width="2.5" style="68" customWidth="1"/>
    <col min="16" max="16" width="0.625" style="68" customWidth="1"/>
    <col min="17" max="16384" width="9" style="68"/>
  </cols>
  <sheetData>
    <row r="1" spans="1:15" ht="13.5" customHeight="1">
      <c r="B1" s="55"/>
      <c r="C1" s="69" t="s">
        <v>443</v>
      </c>
    </row>
    <row r="2" spans="1:15" ht="13.5" customHeight="1">
      <c r="C2" s="69" t="s">
        <v>437</v>
      </c>
    </row>
    <row r="3" spans="1:15" ht="13.5" customHeight="1">
      <c r="C3" s="69" t="s">
        <v>225</v>
      </c>
    </row>
    <row r="4" spans="1:15" ht="13.5" customHeight="1">
      <c r="C4" s="69" t="s">
        <v>226</v>
      </c>
    </row>
    <row r="5" spans="1:15" ht="13.5" customHeight="1">
      <c r="C5" s="69" t="s">
        <v>210</v>
      </c>
    </row>
    <row r="6" spans="1:15" ht="13.5" customHeight="1">
      <c r="C6" s="69" t="s">
        <v>227</v>
      </c>
    </row>
    <row r="7" spans="1:15" ht="13.5" customHeight="1">
      <c r="C7" s="69" t="s">
        <v>77</v>
      </c>
    </row>
    <row r="8" spans="1:15" ht="13.5" customHeight="1"/>
    <row r="9" spans="1:15" ht="24">
      <c r="C9" s="223" t="s">
        <v>432</v>
      </c>
      <c r="D9" s="223"/>
      <c r="E9" s="223"/>
      <c r="F9" s="223"/>
      <c r="G9" s="223"/>
      <c r="H9" s="223"/>
      <c r="I9" s="223"/>
      <c r="J9" s="223"/>
      <c r="K9" s="223"/>
      <c r="L9" s="223"/>
      <c r="M9" s="223"/>
      <c r="N9" s="223"/>
      <c r="O9" s="223"/>
    </row>
    <row r="10" spans="1:15" ht="17.25" customHeight="1">
      <c r="C10" s="224" t="s">
        <v>444</v>
      </c>
      <c r="D10" s="224"/>
      <c r="E10" s="224"/>
      <c r="F10" s="224"/>
      <c r="G10" s="224"/>
      <c r="H10" s="224"/>
      <c r="I10" s="224"/>
      <c r="J10" s="224"/>
      <c r="K10" s="224"/>
      <c r="L10" s="224"/>
      <c r="M10" s="224"/>
      <c r="N10" s="224"/>
      <c r="O10" s="224"/>
    </row>
    <row r="11" spans="1:15" ht="17.25" customHeight="1">
      <c r="C11" s="224" t="s">
        <v>445</v>
      </c>
      <c r="D11" s="224"/>
      <c r="E11" s="224"/>
      <c r="F11" s="224"/>
      <c r="G11" s="224"/>
      <c r="H11" s="224"/>
      <c r="I11" s="224"/>
      <c r="J11" s="224"/>
      <c r="K11" s="224"/>
      <c r="L11" s="224"/>
      <c r="M11" s="224"/>
      <c r="N11" s="224"/>
      <c r="O11" s="224"/>
    </row>
    <row r="12" spans="1:15" ht="18" customHeight="1" thickBot="1">
      <c r="C12" s="69"/>
      <c r="D12" s="70"/>
      <c r="E12" s="70"/>
      <c r="F12" s="70"/>
      <c r="G12" s="70"/>
      <c r="H12" s="70"/>
      <c r="I12" s="70"/>
      <c r="J12" s="70"/>
      <c r="K12" s="70"/>
      <c r="L12" s="70"/>
      <c r="M12" s="71"/>
      <c r="N12" s="70"/>
      <c r="O12" s="71" t="s">
        <v>285</v>
      </c>
    </row>
    <row r="13" spans="1:15" ht="18" customHeight="1" thickBot="1">
      <c r="C13" s="225" t="s">
        <v>323</v>
      </c>
      <c r="D13" s="226"/>
      <c r="E13" s="226"/>
      <c r="F13" s="226"/>
      <c r="G13" s="226"/>
      <c r="H13" s="226"/>
      <c r="I13" s="226"/>
      <c r="J13" s="226"/>
      <c r="K13" s="226"/>
      <c r="L13" s="226"/>
      <c r="M13" s="226"/>
      <c r="N13" s="227" t="s">
        <v>84</v>
      </c>
      <c r="O13" s="228"/>
    </row>
    <row r="14" spans="1:15" ht="13.5" customHeight="1">
      <c r="A14" s="72" t="s">
        <v>446</v>
      </c>
      <c r="C14" s="73"/>
      <c r="D14" s="74" t="s">
        <v>326</v>
      </c>
      <c r="E14" s="74"/>
      <c r="F14" s="75"/>
      <c r="G14" s="74"/>
      <c r="H14" s="74"/>
      <c r="I14" s="74"/>
      <c r="J14" s="74"/>
      <c r="K14" s="75"/>
      <c r="L14" s="75"/>
      <c r="M14" s="75"/>
      <c r="N14" s="76">
        <v>3078970</v>
      </c>
      <c r="O14" s="77" t="s">
        <v>274</v>
      </c>
    </row>
    <row r="15" spans="1:15" ht="13.5" customHeight="1">
      <c r="A15" s="72" t="s">
        <v>87</v>
      </c>
      <c r="C15" s="73"/>
      <c r="D15" s="74"/>
      <c r="E15" s="74" t="s">
        <v>328</v>
      </c>
      <c r="F15" s="74"/>
      <c r="G15" s="74"/>
      <c r="H15" s="74"/>
      <c r="I15" s="74"/>
      <c r="J15" s="74"/>
      <c r="K15" s="75"/>
      <c r="L15" s="75"/>
      <c r="M15" s="75"/>
      <c r="N15" s="76">
        <v>2387558</v>
      </c>
      <c r="O15" s="78" t="s">
        <v>274</v>
      </c>
    </row>
    <row r="16" spans="1:15" ht="13.5" customHeight="1">
      <c r="A16" s="72" t="s">
        <v>228</v>
      </c>
      <c r="C16" s="73"/>
      <c r="D16" s="74"/>
      <c r="E16" s="74"/>
      <c r="F16" s="74" t="s">
        <v>343</v>
      </c>
      <c r="G16" s="74"/>
      <c r="H16" s="74"/>
      <c r="I16" s="74"/>
      <c r="J16" s="74"/>
      <c r="K16" s="75"/>
      <c r="L16" s="75"/>
      <c r="M16" s="75"/>
      <c r="N16" s="76">
        <v>643319</v>
      </c>
      <c r="O16" s="78" t="s">
        <v>134</v>
      </c>
    </row>
    <row r="17" spans="1:15" ht="13.5" customHeight="1">
      <c r="A17" s="72" t="s">
        <v>289</v>
      </c>
      <c r="C17" s="73"/>
      <c r="D17" s="74"/>
      <c r="E17" s="74"/>
      <c r="F17" s="74"/>
      <c r="G17" s="74" t="s">
        <v>348</v>
      </c>
      <c r="H17" s="74"/>
      <c r="I17" s="74"/>
      <c r="J17" s="74"/>
      <c r="K17" s="75"/>
      <c r="L17" s="75"/>
      <c r="M17" s="75"/>
      <c r="N17" s="76">
        <v>522001</v>
      </c>
      <c r="O17" s="78" t="s">
        <v>134</v>
      </c>
    </row>
    <row r="18" spans="1:15" ht="13.5" customHeight="1">
      <c r="A18" s="72" t="s">
        <v>290</v>
      </c>
      <c r="C18" s="73"/>
      <c r="D18" s="74"/>
      <c r="E18" s="74"/>
      <c r="F18" s="74"/>
      <c r="G18" s="74" t="s">
        <v>5</v>
      </c>
      <c r="H18" s="74"/>
      <c r="I18" s="74"/>
      <c r="J18" s="74"/>
      <c r="K18" s="75"/>
      <c r="L18" s="75"/>
      <c r="M18" s="75"/>
      <c r="N18" s="76">
        <v>5430</v>
      </c>
      <c r="O18" s="78" t="s">
        <v>134</v>
      </c>
    </row>
    <row r="19" spans="1:15" ht="13.5" customHeight="1">
      <c r="A19" s="72" t="s">
        <v>291</v>
      </c>
      <c r="C19" s="73"/>
      <c r="D19" s="74"/>
      <c r="E19" s="74"/>
      <c r="F19" s="74"/>
      <c r="G19" s="74" t="s">
        <v>349</v>
      </c>
      <c r="H19" s="74"/>
      <c r="I19" s="74"/>
      <c r="J19" s="74"/>
      <c r="K19" s="75"/>
      <c r="L19" s="75"/>
      <c r="M19" s="75"/>
      <c r="N19" s="76">
        <v>38292</v>
      </c>
      <c r="O19" s="78" t="s">
        <v>134</v>
      </c>
    </row>
    <row r="20" spans="1:15" ht="13.5" customHeight="1">
      <c r="A20" s="72" t="s">
        <v>147</v>
      </c>
      <c r="C20" s="73"/>
      <c r="D20" s="74"/>
      <c r="E20" s="74"/>
      <c r="F20" s="74"/>
      <c r="G20" s="74" t="s">
        <v>244</v>
      </c>
      <c r="H20" s="74"/>
      <c r="I20" s="74"/>
      <c r="J20" s="74"/>
      <c r="K20" s="75"/>
      <c r="L20" s="75"/>
      <c r="M20" s="75"/>
      <c r="N20" s="76">
        <v>77596</v>
      </c>
      <c r="O20" s="78" t="s">
        <v>134</v>
      </c>
    </row>
    <row r="21" spans="1:15" ht="13.5" customHeight="1">
      <c r="A21" s="72" t="s">
        <v>292</v>
      </c>
      <c r="C21" s="73"/>
      <c r="D21" s="74"/>
      <c r="E21" s="74"/>
      <c r="F21" s="74" t="s">
        <v>14</v>
      </c>
      <c r="G21" s="74"/>
      <c r="H21" s="74"/>
      <c r="I21" s="74"/>
      <c r="J21" s="74"/>
      <c r="K21" s="75"/>
      <c r="L21" s="75"/>
      <c r="M21" s="75"/>
      <c r="N21" s="76">
        <v>1717980</v>
      </c>
      <c r="O21" s="78" t="s">
        <v>134</v>
      </c>
    </row>
    <row r="22" spans="1:15" ht="13.5" customHeight="1">
      <c r="A22" s="72" t="s">
        <v>294</v>
      </c>
      <c r="C22" s="73"/>
      <c r="D22" s="74"/>
      <c r="E22" s="74"/>
      <c r="F22" s="74"/>
      <c r="G22" s="74" t="s">
        <v>350</v>
      </c>
      <c r="H22" s="74"/>
      <c r="I22" s="74"/>
      <c r="J22" s="74"/>
      <c r="K22" s="75"/>
      <c r="L22" s="75"/>
      <c r="M22" s="75"/>
      <c r="N22" s="76">
        <v>635326</v>
      </c>
      <c r="O22" s="78" t="s">
        <v>134</v>
      </c>
    </row>
    <row r="23" spans="1:15" ht="13.5" customHeight="1">
      <c r="A23" s="72" t="s">
        <v>295</v>
      </c>
      <c r="C23" s="73"/>
      <c r="D23" s="74"/>
      <c r="E23" s="74"/>
      <c r="F23" s="74"/>
      <c r="G23" s="74" t="s">
        <v>276</v>
      </c>
      <c r="H23" s="74"/>
      <c r="I23" s="74"/>
      <c r="J23" s="74"/>
      <c r="K23" s="75"/>
      <c r="L23" s="75"/>
      <c r="M23" s="75"/>
      <c r="N23" s="76">
        <v>11473</v>
      </c>
      <c r="O23" s="78" t="s">
        <v>134</v>
      </c>
    </row>
    <row r="24" spans="1:15" ht="13.5" customHeight="1">
      <c r="A24" s="72" t="s">
        <v>269</v>
      </c>
      <c r="C24" s="73"/>
      <c r="D24" s="74"/>
      <c r="E24" s="74"/>
      <c r="F24" s="74"/>
      <c r="G24" s="74" t="s">
        <v>353</v>
      </c>
      <c r="H24" s="74"/>
      <c r="I24" s="74"/>
      <c r="J24" s="74"/>
      <c r="K24" s="75"/>
      <c r="L24" s="75"/>
      <c r="M24" s="75"/>
      <c r="N24" s="76">
        <v>1071181</v>
      </c>
      <c r="O24" s="78" t="s">
        <v>134</v>
      </c>
    </row>
    <row r="25" spans="1:15" ht="13.5" customHeight="1">
      <c r="A25" s="72" t="s">
        <v>296</v>
      </c>
      <c r="C25" s="73"/>
      <c r="D25" s="74"/>
      <c r="E25" s="74"/>
      <c r="F25" s="74"/>
      <c r="G25" s="74" t="s">
        <v>244</v>
      </c>
      <c r="H25" s="74"/>
      <c r="I25" s="74"/>
      <c r="J25" s="74"/>
      <c r="K25" s="75"/>
      <c r="L25" s="75"/>
      <c r="M25" s="75"/>
      <c r="N25" s="76" t="s">
        <v>272</v>
      </c>
      <c r="O25" s="78" t="s">
        <v>134</v>
      </c>
    </row>
    <row r="26" spans="1:15" ht="13.5" customHeight="1">
      <c r="A26" s="72" t="s">
        <v>298</v>
      </c>
      <c r="C26" s="73"/>
      <c r="D26" s="74"/>
      <c r="E26" s="74"/>
      <c r="F26" s="74" t="s">
        <v>344</v>
      </c>
      <c r="G26" s="74"/>
      <c r="H26" s="74"/>
      <c r="I26" s="74"/>
      <c r="J26" s="74"/>
      <c r="K26" s="75"/>
      <c r="L26" s="75"/>
      <c r="M26" s="75"/>
      <c r="N26" s="76">
        <v>26260</v>
      </c>
      <c r="O26" s="78" t="s">
        <v>134</v>
      </c>
    </row>
    <row r="27" spans="1:15" ht="13.5" customHeight="1">
      <c r="A27" s="72" t="s">
        <v>301</v>
      </c>
      <c r="C27" s="73"/>
      <c r="D27" s="74"/>
      <c r="E27" s="74"/>
      <c r="F27" s="75"/>
      <c r="G27" s="75" t="s">
        <v>354</v>
      </c>
      <c r="H27" s="75"/>
      <c r="I27" s="74"/>
      <c r="J27" s="74"/>
      <c r="K27" s="75"/>
      <c r="L27" s="75"/>
      <c r="M27" s="75"/>
      <c r="N27" s="76">
        <v>5994</v>
      </c>
      <c r="O27" s="78" t="s">
        <v>134</v>
      </c>
    </row>
    <row r="28" spans="1:15" ht="13.5" customHeight="1">
      <c r="A28" s="72" t="s">
        <v>302</v>
      </c>
      <c r="C28" s="73"/>
      <c r="D28" s="74"/>
      <c r="E28" s="74"/>
      <c r="F28" s="75"/>
      <c r="G28" s="74" t="s">
        <v>355</v>
      </c>
      <c r="H28" s="74"/>
      <c r="I28" s="74"/>
      <c r="J28" s="74"/>
      <c r="K28" s="75"/>
      <c r="L28" s="75"/>
      <c r="M28" s="75"/>
      <c r="N28" s="76" t="s">
        <v>272</v>
      </c>
      <c r="O28" s="78" t="s">
        <v>134</v>
      </c>
    </row>
    <row r="29" spans="1:15" ht="13.5" customHeight="1">
      <c r="A29" s="72" t="s">
        <v>303</v>
      </c>
      <c r="C29" s="73"/>
      <c r="D29" s="74"/>
      <c r="E29" s="74"/>
      <c r="F29" s="75"/>
      <c r="G29" s="74" t="s">
        <v>244</v>
      </c>
      <c r="H29" s="74"/>
      <c r="I29" s="74"/>
      <c r="J29" s="74"/>
      <c r="K29" s="75"/>
      <c r="L29" s="75"/>
      <c r="M29" s="75"/>
      <c r="N29" s="76">
        <v>20266</v>
      </c>
      <c r="O29" s="78" t="s">
        <v>134</v>
      </c>
    </row>
    <row r="30" spans="1:15" ht="13.5" customHeight="1">
      <c r="A30" s="72" t="s">
        <v>304</v>
      </c>
      <c r="C30" s="73"/>
      <c r="D30" s="74"/>
      <c r="E30" s="75" t="s">
        <v>329</v>
      </c>
      <c r="F30" s="75"/>
      <c r="G30" s="74"/>
      <c r="H30" s="74"/>
      <c r="I30" s="74"/>
      <c r="J30" s="74"/>
      <c r="K30" s="75"/>
      <c r="L30" s="75"/>
      <c r="M30" s="75"/>
      <c r="N30" s="76">
        <v>691411</v>
      </c>
      <c r="O30" s="78" t="s">
        <v>134</v>
      </c>
    </row>
    <row r="31" spans="1:15" ht="13.5" customHeight="1">
      <c r="A31" s="72" t="s">
        <v>153</v>
      </c>
      <c r="C31" s="73"/>
      <c r="D31" s="74"/>
      <c r="E31" s="74"/>
      <c r="F31" s="74" t="s">
        <v>345</v>
      </c>
      <c r="G31" s="74"/>
      <c r="H31" s="74"/>
      <c r="I31" s="74"/>
      <c r="J31" s="74"/>
      <c r="K31" s="75"/>
      <c r="L31" s="75"/>
      <c r="M31" s="75"/>
      <c r="N31" s="76">
        <v>544711</v>
      </c>
      <c r="O31" s="78" t="s">
        <v>134</v>
      </c>
    </row>
    <row r="32" spans="1:15" ht="13.5" customHeight="1">
      <c r="A32" s="72" t="s">
        <v>305</v>
      </c>
      <c r="C32" s="73"/>
      <c r="D32" s="74"/>
      <c r="E32" s="74"/>
      <c r="F32" s="74" t="s">
        <v>347</v>
      </c>
      <c r="G32" s="74"/>
      <c r="H32" s="74"/>
      <c r="I32" s="74"/>
      <c r="J32" s="74"/>
      <c r="K32" s="75"/>
      <c r="L32" s="75"/>
      <c r="M32" s="75"/>
      <c r="N32" s="76">
        <v>109014</v>
      </c>
      <c r="O32" s="78" t="s">
        <v>134</v>
      </c>
    </row>
    <row r="33" spans="1:15" ht="13.5" customHeight="1">
      <c r="A33" s="72" t="s">
        <v>306</v>
      </c>
      <c r="C33" s="73"/>
      <c r="D33" s="74"/>
      <c r="E33" s="74"/>
      <c r="F33" s="74" t="s">
        <v>242</v>
      </c>
      <c r="G33" s="74"/>
      <c r="H33" s="74"/>
      <c r="I33" s="74"/>
      <c r="J33" s="74"/>
      <c r="K33" s="75"/>
      <c r="L33" s="75"/>
      <c r="M33" s="75"/>
      <c r="N33" s="76">
        <v>34148</v>
      </c>
      <c r="O33" s="78" t="s">
        <v>134</v>
      </c>
    </row>
    <row r="34" spans="1:15" ht="13.5" customHeight="1">
      <c r="A34" s="72" t="s">
        <v>307</v>
      </c>
      <c r="C34" s="73"/>
      <c r="D34" s="74"/>
      <c r="E34" s="74"/>
      <c r="F34" s="74" t="s">
        <v>244</v>
      </c>
      <c r="G34" s="74"/>
      <c r="H34" s="74"/>
      <c r="I34" s="74"/>
      <c r="J34" s="74"/>
      <c r="K34" s="75"/>
      <c r="L34" s="75"/>
      <c r="M34" s="75"/>
      <c r="N34" s="76">
        <v>3538</v>
      </c>
      <c r="O34" s="78" t="s">
        <v>134</v>
      </c>
    </row>
    <row r="35" spans="1:15" ht="13.5" customHeight="1">
      <c r="A35" s="72" t="s">
        <v>309</v>
      </c>
      <c r="C35" s="73"/>
      <c r="D35" s="74" t="s">
        <v>102</v>
      </c>
      <c r="E35" s="74"/>
      <c r="F35" s="74"/>
      <c r="G35" s="74"/>
      <c r="H35" s="74"/>
      <c r="I35" s="74"/>
      <c r="J35" s="74"/>
      <c r="K35" s="75"/>
      <c r="L35" s="75"/>
      <c r="M35" s="75"/>
      <c r="N35" s="76">
        <v>204168</v>
      </c>
      <c r="O35" s="78" t="s">
        <v>274</v>
      </c>
    </row>
    <row r="36" spans="1:15" ht="13.5" customHeight="1">
      <c r="A36" s="72" t="s">
        <v>310</v>
      </c>
      <c r="C36" s="73"/>
      <c r="D36" s="74"/>
      <c r="E36" s="74" t="s">
        <v>330</v>
      </c>
      <c r="F36" s="74"/>
      <c r="G36" s="74"/>
      <c r="H36" s="74"/>
      <c r="I36" s="74"/>
      <c r="J36" s="74"/>
      <c r="K36" s="79"/>
      <c r="L36" s="79"/>
      <c r="M36" s="79"/>
      <c r="N36" s="76">
        <v>81248</v>
      </c>
      <c r="O36" s="78" t="s">
        <v>134</v>
      </c>
    </row>
    <row r="37" spans="1:15" ht="13.5" customHeight="1">
      <c r="A37" s="72" t="s">
        <v>312</v>
      </c>
      <c r="C37" s="73"/>
      <c r="D37" s="74"/>
      <c r="E37" s="74" t="s">
        <v>244</v>
      </c>
      <c r="F37" s="74"/>
      <c r="G37" s="75"/>
      <c r="H37" s="74"/>
      <c r="I37" s="74"/>
      <c r="J37" s="74"/>
      <c r="K37" s="79"/>
      <c r="L37" s="79"/>
      <c r="M37" s="79"/>
      <c r="N37" s="76">
        <v>122919</v>
      </c>
      <c r="O37" s="78" t="s">
        <v>134</v>
      </c>
    </row>
    <row r="38" spans="1:15" ht="13.5" customHeight="1">
      <c r="A38" s="72" t="s">
        <v>313</v>
      </c>
      <c r="C38" s="80" t="s">
        <v>324</v>
      </c>
      <c r="D38" s="81"/>
      <c r="E38" s="81"/>
      <c r="F38" s="81"/>
      <c r="G38" s="81"/>
      <c r="H38" s="81"/>
      <c r="I38" s="81"/>
      <c r="J38" s="81"/>
      <c r="K38" s="82"/>
      <c r="L38" s="82"/>
      <c r="M38" s="82"/>
      <c r="N38" s="83">
        <v>-2874802</v>
      </c>
      <c r="O38" s="84" t="s">
        <v>134</v>
      </c>
    </row>
    <row r="39" spans="1:15" ht="13.5" customHeight="1">
      <c r="A39" s="72" t="s">
        <v>315</v>
      </c>
      <c r="C39" s="73"/>
      <c r="D39" s="74" t="s">
        <v>327</v>
      </c>
      <c r="E39" s="74"/>
      <c r="F39" s="75"/>
      <c r="G39" s="74"/>
      <c r="H39" s="74"/>
      <c r="I39" s="74"/>
      <c r="J39" s="74"/>
      <c r="K39" s="75"/>
      <c r="L39" s="75"/>
      <c r="M39" s="75"/>
      <c r="N39" s="76">
        <v>6137</v>
      </c>
      <c r="O39" s="77" t="s">
        <v>134</v>
      </c>
    </row>
    <row r="40" spans="1:15" ht="13.5" customHeight="1">
      <c r="A40" s="72" t="s">
        <v>316</v>
      </c>
      <c r="C40" s="73"/>
      <c r="D40" s="74"/>
      <c r="E40" s="75" t="s">
        <v>331</v>
      </c>
      <c r="F40" s="75"/>
      <c r="G40" s="74"/>
      <c r="H40" s="74"/>
      <c r="I40" s="74"/>
      <c r="J40" s="74"/>
      <c r="K40" s="75"/>
      <c r="L40" s="75"/>
      <c r="M40" s="75"/>
      <c r="N40" s="76" t="s">
        <v>272</v>
      </c>
      <c r="O40" s="78" t="s">
        <v>134</v>
      </c>
    </row>
    <row r="41" spans="1:15" ht="13.5" customHeight="1">
      <c r="A41" s="72" t="s">
        <v>317</v>
      </c>
      <c r="C41" s="73"/>
      <c r="D41" s="74"/>
      <c r="E41" s="75" t="s">
        <v>333</v>
      </c>
      <c r="F41" s="75"/>
      <c r="G41" s="74"/>
      <c r="H41" s="74"/>
      <c r="I41" s="74"/>
      <c r="J41" s="74"/>
      <c r="K41" s="75"/>
      <c r="L41" s="75"/>
      <c r="M41" s="75"/>
      <c r="N41" s="76">
        <v>6137</v>
      </c>
      <c r="O41" s="78" t="s">
        <v>134</v>
      </c>
    </row>
    <row r="42" spans="1:15" ht="13.5" customHeight="1">
      <c r="A42" s="72" t="s">
        <v>319</v>
      </c>
      <c r="C42" s="73"/>
      <c r="D42" s="74"/>
      <c r="E42" s="75" t="s">
        <v>335</v>
      </c>
      <c r="F42" s="75"/>
      <c r="G42" s="74"/>
      <c r="H42" s="75"/>
      <c r="I42" s="74"/>
      <c r="J42" s="74"/>
      <c r="K42" s="75"/>
      <c r="L42" s="75"/>
      <c r="M42" s="75"/>
      <c r="N42" s="76" t="s">
        <v>272</v>
      </c>
      <c r="O42" s="78" t="s">
        <v>134</v>
      </c>
    </row>
    <row r="43" spans="1:15" ht="13.5" customHeight="1">
      <c r="A43" s="72" t="s">
        <v>320</v>
      </c>
      <c r="C43" s="73"/>
      <c r="D43" s="74"/>
      <c r="E43" s="74" t="s">
        <v>339</v>
      </c>
      <c r="F43" s="74"/>
      <c r="G43" s="74"/>
      <c r="H43" s="74"/>
      <c r="I43" s="74"/>
      <c r="J43" s="74"/>
      <c r="K43" s="75"/>
      <c r="L43" s="75"/>
      <c r="M43" s="75"/>
      <c r="N43" s="76" t="s">
        <v>272</v>
      </c>
      <c r="O43" s="78" t="s">
        <v>134</v>
      </c>
    </row>
    <row r="44" spans="1:15" ht="13.5" customHeight="1">
      <c r="A44" s="72" t="s">
        <v>321</v>
      </c>
      <c r="C44" s="73"/>
      <c r="D44" s="74"/>
      <c r="E44" s="74" t="s">
        <v>244</v>
      </c>
      <c r="F44" s="74"/>
      <c r="G44" s="74"/>
      <c r="H44" s="74"/>
      <c r="I44" s="74"/>
      <c r="J44" s="74"/>
      <c r="K44" s="75"/>
      <c r="L44" s="75"/>
      <c r="M44" s="75"/>
      <c r="N44" s="76" t="s">
        <v>272</v>
      </c>
      <c r="O44" s="78" t="s">
        <v>134</v>
      </c>
    </row>
    <row r="45" spans="1:15" ht="13.5" customHeight="1">
      <c r="A45" s="72" t="s">
        <v>447</v>
      </c>
      <c r="C45" s="73"/>
      <c r="D45" s="74" t="s">
        <v>299</v>
      </c>
      <c r="E45" s="74"/>
      <c r="F45" s="74"/>
      <c r="G45" s="74"/>
      <c r="H45" s="74"/>
      <c r="I45" s="74"/>
      <c r="J45" s="74"/>
      <c r="K45" s="79"/>
      <c r="L45" s="79"/>
      <c r="M45" s="79"/>
      <c r="N45" s="76">
        <v>3172</v>
      </c>
      <c r="O45" s="77" t="s">
        <v>134</v>
      </c>
    </row>
    <row r="46" spans="1:15" ht="13.5" customHeight="1">
      <c r="A46" s="72" t="s">
        <v>169</v>
      </c>
      <c r="C46" s="73"/>
      <c r="D46" s="74"/>
      <c r="E46" s="74" t="s">
        <v>340</v>
      </c>
      <c r="F46" s="74"/>
      <c r="G46" s="74"/>
      <c r="H46" s="74"/>
      <c r="I46" s="74"/>
      <c r="J46" s="74"/>
      <c r="K46" s="79"/>
      <c r="L46" s="79"/>
      <c r="M46" s="79"/>
      <c r="N46" s="76">
        <v>15</v>
      </c>
      <c r="O46" s="78" t="s">
        <v>134</v>
      </c>
    </row>
    <row r="47" spans="1:15" ht="13.5" customHeight="1" thickBot="1">
      <c r="A47" s="72" t="s">
        <v>286</v>
      </c>
      <c r="C47" s="73"/>
      <c r="D47" s="74"/>
      <c r="E47" s="74" t="s">
        <v>244</v>
      </c>
      <c r="F47" s="74"/>
      <c r="G47" s="74"/>
      <c r="H47" s="74"/>
      <c r="I47" s="74"/>
      <c r="J47" s="74"/>
      <c r="K47" s="79"/>
      <c r="L47" s="79"/>
      <c r="M47" s="79"/>
      <c r="N47" s="76">
        <v>3157</v>
      </c>
      <c r="O47" s="78" t="s">
        <v>134</v>
      </c>
    </row>
    <row r="48" spans="1:15" ht="14.25" customHeight="1" thickBot="1">
      <c r="A48" s="72" t="s">
        <v>322</v>
      </c>
      <c r="C48" s="85" t="s">
        <v>325</v>
      </c>
      <c r="D48" s="86"/>
      <c r="E48" s="86"/>
      <c r="F48" s="86"/>
      <c r="G48" s="86"/>
      <c r="H48" s="86"/>
      <c r="I48" s="86"/>
      <c r="J48" s="86"/>
      <c r="K48" s="87"/>
      <c r="L48" s="87"/>
      <c r="M48" s="87"/>
      <c r="N48" s="88">
        <v>-2877767</v>
      </c>
      <c r="O48" s="89" t="s">
        <v>134</v>
      </c>
    </row>
    <row r="49" spans="3:15" ht="3.75" customHeight="1">
      <c r="C49" s="90"/>
      <c r="D49" s="90"/>
      <c r="E49" s="91"/>
      <c r="F49" s="91"/>
      <c r="G49" s="91"/>
      <c r="H49" s="91"/>
      <c r="I49" s="91"/>
      <c r="J49" s="92"/>
      <c r="K49" s="92"/>
      <c r="L49" s="92"/>
      <c r="M49" s="93"/>
      <c r="N49" s="93"/>
      <c r="O49" s="93"/>
    </row>
    <row r="50" spans="3:15" ht="15.6" customHeight="1">
      <c r="C50" s="94"/>
      <c r="D50" s="94" t="s">
        <v>233</v>
      </c>
      <c r="E50" s="95"/>
      <c r="F50" s="95"/>
      <c r="G50" s="95"/>
      <c r="H50" s="95"/>
      <c r="I50" s="95"/>
      <c r="J50" s="96"/>
      <c r="K50" s="96"/>
      <c r="L50" s="96"/>
      <c r="M50" s="93"/>
      <c r="N50" s="93"/>
      <c r="O50" s="93"/>
    </row>
  </sheetData>
  <mergeCells count="5">
    <mergeCell ref="C9:O9"/>
    <mergeCell ref="C10:O10"/>
    <mergeCell ref="C11:O11"/>
    <mergeCell ref="C13:M13"/>
    <mergeCell ref="N13:O13"/>
  </mergeCells>
  <phoneticPr fontId="11"/>
  <pageMargins left="0.70866141732282995" right="0.70866141732282995" top="0.39370078740157" bottom="0.39370078740157" header="0.51181102362205" footer="0.511811023622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E6A84-D64A-4441-AC11-BF19322190D3}">
  <sheetPr>
    <pageSetUpPr fitToPage="1"/>
  </sheetPr>
  <dimension ref="A1:S35"/>
  <sheetViews>
    <sheetView topLeftCell="B1" zoomScaleNormal="100" workbookViewId="0">
      <selection activeCell="C1" sqref="C1"/>
    </sheetView>
  </sheetViews>
  <sheetFormatPr defaultColWidth="9" defaultRowHeight="13.5"/>
  <cols>
    <col min="1" max="1" width="9" style="55" hidden="1" customWidth="1"/>
    <col min="2" max="2" width="1.125" style="55" customWidth="1"/>
    <col min="3" max="3" width="1.625" style="55" customWidth="1"/>
    <col min="4" max="9" width="2" style="55" customWidth="1"/>
    <col min="10" max="10" width="15.375" style="55" customWidth="1"/>
    <col min="11" max="11" width="21.625" style="55" customWidth="1"/>
    <col min="12" max="12" width="3" style="55" customWidth="1"/>
    <col min="13" max="13" width="21.625" style="55" customWidth="1"/>
    <col min="14" max="14" width="3" style="55" customWidth="1"/>
    <col min="15" max="15" width="21.625" style="55" customWidth="1"/>
    <col min="16" max="16" width="3" style="55" customWidth="1"/>
    <col min="17" max="17" width="21.625" style="55" hidden="1" customWidth="1"/>
    <col min="18" max="18" width="3" style="55" hidden="1" customWidth="1"/>
    <col min="19" max="19" width="1" style="55" customWidth="1"/>
    <col min="20" max="16384" width="9" style="55"/>
  </cols>
  <sheetData>
    <row r="1" spans="1:19" ht="12.75" customHeight="1">
      <c r="C1" s="55" t="s">
        <v>443</v>
      </c>
    </row>
    <row r="2" spans="1:19" ht="12.75" customHeight="1">
      <c r="C2" s="55" t="s">
        <v>437</v>
      </c>
    </row>
    <row r="3" spans="1:19" ht="12.75" customHeight="1">
      <c r="C3" s="55" t="s">
        <v>225</v>
      </c>
    </row>
    <row r="4" spans="1:19" ht="12.75" customHeight="1">
      <c r="C4" s="55" t="s">
        <v>226</v>
      </c>
    </row>
    <row r="5" spans="1:19" ht="12.75" customHeight="1">
      <c r="C5" s="55" t="s">
        <v>210</v>
      </c>
    </row>
    <row r="6" spans="1:19" ht="12.75" customHeight="1">
      <c r="C6" s="55" t="s">
        <v>227</v>
      </c>
    </row>
    <row r="7" spans="1:19" ht="12.75" customHeight="1">
      <c r="C7" s="55" t="s">
        <v>77</v>
      </c>
    </row>
    <row r="8" spans="1:19" ht="12.75" customHeight="1"/>
    <row r="9" spans="1:19" ht="24" customHeight="1">
      <c r="C9" s="229" t="s">
        <v>433</v>
      </c>
      <c r="D9" s="229"/>
      <c r="E9" s="229"/>
      <c r="F9" s="229"/>
      <c r="G9" s="229"/>
      <c r="H9" s="229"/>
      <c r="I9" s="229"/>
      <c r="J9" s="229"/>
      <c r="K9" s="229"/>
      <c r="L9" s="229"/>
      <c r="M9" s="229"/>
      <c r="N9" s="229"/>
      <c r="O9" s="229"/>
      <c r="P9" s="229"/>
      <c r="Q9" s="229"/>
      <c r="R9" s="229"/>
    </row>
    <row r="10" spans="1:19" ht="17.25" customHeight="1">
      <c r="C10" s="230" t="s">
        <v>444</v>
      </c>
      <c r="D10" s="230"/>
      <c r="E10" s="230"/>
      <c r="F10" s="230"/>
      <c r="G10" s="230"/>
      <c r="H10" s="230"/>
      <c r="I10" s="230"/>
      <c r="J10" s="230"/>
      <c r="K10" s="230"/>
      <c r="L10" s="230"/>
      <c r="M10" s="230"/>
      <c r="N10" s="230"/>
      <c r="O10" s="230"/>
      <c r="P10" s="230"/>
      <c r="Q10" s="230"/>
      <c r="R10" s="230"/>
    </row>
    <row r="11" spans="1:19" ht="17.25" customHeight="1">
      <c r="C11" s="230" t="s">
        <v>445</v>
      </c>
      <c r="D11" s="230"/>
      <c r="E11" s="230"/>
      <c r="F11" s="230"/>
      <c r="G11" s="230"/>
      <c r="H11" s="230"/>
      <c r="I11" s="230"/>
      <c r="J11" s="230"/>
      <c r="K11" s="230"/>
      <c r="L11" s="230"/>
      <c r="M11" s="230"/>
      <c r="N11" s="230"/>
      <c r="O11" s="230"/>
      <c r="P11" s="230"/>
      <c r="Q11" s="230"/>
      <c r="R11" s="230"/>
    </row>
    <row r="12" spans="1:19" ht="15.75" customHeight="1" thickBot="1">
      <c r="O12" s="231" t="s">
        <v>285</v>
      </c>
      <c r="P12" s="231"/>
      <c r="Q12" s="231"/>
      <c r="R12" s="231"/>
    </row>
    <row r="13" spans="1:19" ht="12.75" customHeight="1">
      <c r="C13" s="232" t="s">
        <v>448</v>
      </c>
      <c r="D13" s="233"/>
      <c r="E13" s="233"/>
      <c r="F13" s="233"/>
      <c r="G13" s="233"/>
      <c r="H13" s="233"/>
      <c r="I13" s="233"/>
      <c r="J13" s="234"/>
      <c r="K13" s="238" t="s">
        <v>449</v>
      </c>
      <c r="L13" s="233"/>
      <c r="M13" s="97"/>
      <c r="N13" s="97"/>
      <c r="O13" s="97"/>
      <c r="P13" s="97"/>
      <c r="Q13" s="97"/>
      <c r="R13" s="98"/>
      <c r="S13" s="58"/>
    </row>
    <row r="14" spans="1:19" ht="29.25" customHeight="1" thickBot="1">
      <c r="C14" s="235"/>
      <c r="D14" s="236"/>
      <c r="E14" s="236"/>
      <c r="F14" s="236"/>
      <c r="G14" s="236"/>
      <c r="H14" s="236"/>
      <c r="I14" s="236"/>
      <c r="J14" s="237"/>
      <c r="K14" s="239"/>
      <c r="L14" s="236"/>
      <c r="M14" s="240" t="s">
        <v>450</v>
      </c>
      <c r="N14" s="241"/>
      <c r="O14" s="240" t="s">
        <v>451</v>
      </c>
      <c r="P14" s="241"/>
      <c r="Q14" s="242" t="s">
        <v>452</v>
      </c>
      <c r="R14" s="243"/>
      <c r="S14" s="58"/>
    </row>
    <row r="15" spans="1:19" ht="15.95" customHeight="1">
      <c r="A15" s="57" t="s">
        <v>357</v>
      </c>
      <c r="C15" s="99" t="s">
        <v>365</v>
      </c>
      <c r="D15" s="97"/>
      <c r="E15" s="97"/>
      <c r="F15" s="97"/>
      <c r="G15" s="97"/>
      <c r="H15" s="97"/>
      <c r="I15" s="97"/>
      <c r="J15" s="97"/>
      <c r="K15" s="100">
        <v>26861081</v>
      </c>
      <c r="L15" s="101" t="s">
        <v>274</v>
      </c>
      <c r="M15" s="102">
        <v>26440916</v>
      </c>
      <c r="N15" s="97" t="s">
        <v>134</v>
      </c>
      <c r="O15" s="100">
        <v>420164</v>
      </c>
      <c r="P15" s="101" t="s">
        <v>134</v>
      </c>
      <c r="Q15" s="102" t="s">
        <v>272</v>
      </c>
      <c r="R15" s="103" t="s">
        <v>134</v>
      </c>
      <c r="S15" s="58"/>
    </row>
    <row r="16" spans="1:19" ht="15.95" customHeight="1">
      <c r="A16" s="57" t="s">
        <v>232</v>
      </c>
      <c r="C16" s="104"/>
      <c r="D16" s="105" t="s">
        <v>367</v>
      </c>
      <c r="E16" s="105"/>
      <c r="F16" s="105"/>
      <c r="G16" s="105"/>
      <c r="H16" s="105"/>
      <c r="I16" s="105"/>
      <c r="J16" s="105"/>
      <c r="K16" s="106">
        <v>-2877767</v>
      </c>
      <c r="L16" s="107" t="s">
        <v>134</v>
      </c>
      <c r="M16" s="244"/>
      <c r="N16" s="245"/>
      <c r="O16" s="106">
        <v>-2877767</v>
      </c>
      <c r="P16" s="107" t="s">
        <v>134</v>
      </c>
      <c r="Q16" s="108" t="s">
        <v>272</v>
      </c>
      <c r="R16" s="109" t="s">
        <v>134</v>
      </c>
      <c r="S16" s="58"/>
    </row>
    <row r="17" spans="1:19" ht="15.95" customHeight="1">
      <c r="A17" s="57" t="s">
        <v>336</v>
      </c>
      <c r="C17" s="58"/>
      <c r="D17" s="55" t="s">
        <v>314</v>
      </c>
      <c r="K17" s="62">
        <v>2368607</v>
      </c>
      <c r="L17" s="110" t="s">
        <v>134</v>
      </c>
      <c r="M17" s="246"/>
      <c r="N17" s="247"/>
      <c r="O17" s="62">
        <v>2368607</v>
      </c>
      <c r="P17" s="110" t="s">
        <v>134</v>
      </c>
      <c r="Q17" s="111" t="s">
        <v>272</v>
      </c>
      <c r="R17" s="60" t="s">
        <v>134</v>
      </c>
      <c r="S17" s="58"/>
    </row>
    <row r="18" spans="1:19" ht="15.95" customHeight="1">
      <c r="A18" s="57" t="s">
        <v>189</v>
      </c>
      <c r="C18" s="58"/>
      <c r="E18" s="55" t="s">
        <v>81</v>
      </c>
      <c r="K18" s="62">
        <v>2015753</v>
      </c>
      <c r="L18" s="110" t="s">
        <v>134</v>
      </c>
      <c r="M18" s="246"/>
      <c r="N18" s="247"/>
      <c r="O18" s="62">
        <v>2015753</v>
      </c>
      <c r="P18" s="110" t="s">
        <v>134</v>
      </c>
      <c r="Q18" s="111" t="s">
        <v>272</v>
      </c>
      <c r="R18" s="60" t="s">
        <v>134</v>
      </c>
      <c r="S18" s="58"/>
    </row>
    <row r="19" spans="1:19" ht="15.95" customHeight="1">
      <c r="A19" s="57" t="s">
        <v>358</v>
      </c>
      <c r="C19" s="112"/>
      <c r="D19" s="113"/>
      <c r="E19" s="113" t="s">
        <v>372</v>
      </c>
      <c r="F19" s="113"/>
      <c r="G19" s="113"/>
      <c r="H19" s="113"/>
      <c r="I19" s="113"/>
      <c r="J19" s="113"/>
      <c r="K19" s="114">
        <v>352854</v>
      </c>
      <c r="L19" s="115" t="s">
        <v>134</v>
      </c>
      <c r="M19" s="246"/>
      <c r="N19" s="247"/>
      <c r="O19" s="114">
        <v>352854</v>
      </c>
      <c r="P19" s="115" t="s">
        <v>134</v>
      </c>
      <c r="Q19" s="116" t="s">
        <v>272</v>
      </c>
      <c r="R19" s="117" t="s">
        <v>134</v>
      </c>
      <c r="S19" s="58"/>
    </row>
    <row r="20" spans="1:19" ht="15.95" customHeight="1">
      <c r="A20" s="57" t="s">
        <v>359</v>
      </c>
      <c r="C20" s="58"/>
      <c r="D20" s="55" t="s">
        <v>366</v>
      </c>
      <c r="K20" s="62">
        <v>-509161</v>
      </c>
      <c r="L20" s="110" t="s">
        <v>134</v>
      </c>
      <c r="M20" s="248"/>
      <c r="N20" s="249"/>
      <c r="O20" s="62">
        <v>-509161</v>
      </c>
      <c r="P20" s="110" t="s">
        <v>274</v>
      </c>
      <c r="Q20" s="111" t="s">
        <v>272</v>
      </c>
      <c r="R20" s="60" t="s">
        <v>134</v>
      </c>
      <c r="S20" s="58"/>
    </row>
    <row r="21" spans="1:19" ht="15.95" customHeight="1">
      <c r="A21" s="57" t="s">
        <v>34</v>
      </c>
      <c r="C21" s="104"/>
      <c r="D21" s="105" t="s">
        <v>12</v>
      </c>
      <c r="E21" s="105"/>
      <c r="F21" s="105"/>
      <c r="G21" s="105"/>
      <c r="H21" s="105"/>
      <c r="I21" s="105"/>
      <c r="J21" s="105"/>
      <c r="K21" s="244"/>
      <c r="L21" s="245"/>
      <c r="M21" s="108">
        <v>-670484</v>
      </c>
      <c r="N21" s="118" t="s">
        <v>274</v>
      </c>
      <c r="O21" s="106">
        <v>670484</v>
      </c>
      <c r="P21" s="107" t="s">
        <v>274</v>
      </c>
      <c r="Q21" s="244"/>
      <c r="R21" s="250"/>
      <c r="S21" s="58"/>
    </row>
    <row r="22" spans="1:19" ht="15.95" customHeight="1">
      <c r="A22" s="57" t="s">
        <v>167</v>
      </c>
      <c r="C22" s="58"/>
      <c r="E22" s="55" t="s">
        <v>373</v>
      </c>
      <c r="K22" s="246"/>
      <c r="L22" s="247"/>
      <c r="M22" s="111">
        <v>433612</v>
      </c>
      <c r="N22" s="119" t="s">
        <v>134</v>
      </c>
      <c r="O22" s="62">
        <v>-433612</v>
      </c>
      <c r="P22" s="110" t="s">
        <v>134</v>
      </c>
      <c r="Q22" s="246"/>
      <c r="R22" s="251"/>
      <c r="S22" s="58"/>
    </row>
    <row r="23" spans="1:19" ht="15.95" customHeight="1">
      <c r="A23" s="57" t="s">
        <v>360</v>
      </c>
      <c r="C23" s="58"/>
      <c r="E23" s="55" t="s">
        <v>374</v>
      </c>
      <c r="K23" s="246"/>
      <c r="L23" s="247"/>
      <c r="M23" s="111">
        <v>-1099232</v>
      </c>
      <c r="N23" s="119" t="s">
        <v>134</v>
      </c>
      <c r="O23" s="62">
        <v>1099232</v>
      </c>
      <c r="P23" s="110" t="s">
        <v>134</v>
      </c>
      <c r="Q23" s="246"/>
      <c r="R23" s="251"/>
      <c r="S23" s="58"/>
    </row>
    <row r="24" spans="1:19" ht="15.95" customHeight="1">
      <c r="A24" s="57" t="s">
        <v>361</v>
      </c>
      <c r="C24" s="58"/>
      <c r="E24" s="55" t="s">
        <v>375</v>
      </c>
      <c r="K24" s="246"/>
      <c r="L24" s="247"/>
      <c r="M24" s="111">
        <v>114394</v>
      </c>
      <c r="N24" s="119" t="s">
        <v>134</v>
      </c>
      <c r="O24" s="62">
        <v>-114394</v>
      </c>
      <c r="P24" s="110" t="s">
        <v>134</v>
      </c>
      <c r="Q24" s="246"/>
      <c r="R24" s="251"/>
      <c r="S24" s="58"/>
    </row>
    <row r="25" spans="1:19" ht="15.95" customHeight="1">
      <c r="A25" s="57" t="s">
        <v>140</v>
      </c>
      <c r="C25" s="58"/>
      <c r="E25" s="55" t="s">
        <v>376</v>
      </c>
      <c r="K25" s="246"/>
      <c r="L25" s="247"/>
      <c r="M25" s="111">
        <v>-119259</v>
      </c>
      <c r="N25" s="119" t="s">
        <v>134</v>
      </c>
      <c r="O25" s="62">
        <v>119259</v>
      </c>
      <c r="P25" s="110" t="s">
        <v>134</v>
      </c>
      <c r="Q25" s="246"/>
      <c r="R25" s="251"/>
      <c r="S25" s="58"/>
    </row>
    <row r="26" spans="1:19" ht="15.95" customHeight="1">
      <c r="A26" s="57" t="s">
        <v>57</v>
      </c>
      <c r="C26" s="58"/>
      <c r="D26" s="55" t="s">
        <v>70</v>
      </c>
      <c r="K26" s="62" t="s">
        <v>272</v>
      </c>
      <c r="L26" s="110" t="s">
        <v>134</v>
      </c>
      <c r="M26" s="111" t="s">
        <v>272</v>
      </c>
      <c r="N26" s="119" t="s">
        <v>134</v>
      </c>
      <c r="O26" s="246"/>
      <c r="P26" s="247"/>
      <c r="Q26" s="246"/>
      <c r="R26" s="251"/>
      <c r="S26" s="58"/>
    </row>
    <row r="27" spans="1:19" ht="15.95" customHeight="1">
      <c r="A27" s="57" t="s">
        <v>363</v>
      </c>
      <c r="C27" s="58"/>
      <c r="D27" s="55" t="s">
        <v>368</v>
      </c>
      <c r="K27" s="62">
        <v>3701</v>
      </c>
      <c r="L27" s="110" t="s">
        <v>134</v>
      </c>
      <c r="M27" s="111">
        <v>3701</v>
      </c>
      <c r="N27" s="119" t="s">
        <v>134</v>
      </c>
      <c r="O27" s="62" t="s">
        <v>272</v>
      </c>
      <c r="P27" s="110" t="s">
        <v>134</v>
      </c>
      <c r="Q27" s="246"/>
      <c r="R27" s="251"/>
      <c r="S27" s="58"/>
    </row>
    <row r="28" spans="1:19" ht="15.95" hidden="1" customHeight="1">
      <c r="A28" s="57" t="s">
        <v>453</v>
      </c>
      <c r="C28" s="58"/>
      <c r="D28" s="55" t="s">
        <v>370</v>
      </c>
      <c r="K28" s="62" t="s">
        <v>272</v>
      </c>
      <c r="L28" s="110" t="s">
        <v>134</v>
      </c>
      <c r="M28" s="246"/>
      <c r="N28" s="247"/>
      <c r="O28" s="246"/>
      <c r="P28" s="247"/>
      <c r="Q28" s="111" t="s">
        <v>272</v>
      </c>
      <c r="R28" s="60" t="s">
        <v>134</v>
      </c>
      <c r="S28" s="58"/>
    </row>
    <row r="29" spans="1:19" ht="15.95" hidden="1" customHeight="1">
      <c r="A29" s="57" t="s">
        <v>454</v>
      </c>
      <c r="C29" s="58"/>
      <c r="D29" s="55" t="s">
        <v>332</v>
      </c>
      <c r="K29" s="62" t="s">
        <v>272</v>
      </c>
      <c r="L29" s="110" t="s">
        <v>134</v>
      </c>
      <c r="M29" s="246"/>
      <c r="N29" s="247"/>
      <c r="O29" s="246"/>
      <c r="P29" s="247"/>
      <c r="Q29" s="111" t="s">
        <v>272</v>
      </c>
      <c r="R29" s="60" t="s">
        <v>134</v>
      </c>
      <c r="S29" s="58"/>
    </row>
    <row r="30" spans="1:19" ht="15.95" hidden="1" customHeight="1">
      <c r="A30" s="57" t="s">
        <v>455</v>
      </c>
      <c r="C30" s="58"/>
      <c r="D30" s="55" t="s">
        <v>371</v>
      </c>
      <c r="K30" s="62" t="s">
        <v>272</v>
      </c>
      <c r="L30" s="110" t="s">
        <v>134</v>
      </c>
      <c r="M30" s="246"/>
      <c r="N30" s="247"/>
      <c r="O30" s="246"/>
      <c r="P30" s="247"/>
      <c r="Q30" s="111" t="s">
        <v>272</v>
      </c>
      <c r="R30" s="60" t="s">
        <v>134</v>
      </c>
      <c r="S30" s="58"/>
    </row>
    <row r="31" spans="1:19" ht="15.95" customHeight="1">
      <c r="A31" s="57" t="s">
        <v>90</v>
      </c>
      <c r="C31" s="112"/>
      <c r="D31" s="113" t="s">
        <v>244</v>
      </c>
      <c r="E31" s="113"/>
      <c r="F31" s="113"/>
      <c r="G31" s="113"/>
      <c r="H31" s="113"/>
      <c r="I31" s="113"/>
      <c r="J31" s="113"/>
      <c r="K31" s="114">
        <v>-5048</v>
      </c>
      <c r="L31" s="115" t="s">
        <v>134</v>
      </c>
      <c r="M31" s="116">
        <v>-5051</v>
      </c>
      <c r="N31" s="120" t="s">
        <v>134</v>
      </c>
      <c r="O31" s="114">
        <v>3</v>
      </c>
      <c r="P31" s="115" t="s">
        <v>134</v>
      </c>
      <c r="Q31" s="252"/>
      <c r="R31" s="253"/>
      <c r="S31" s="58"/>
    </row>
    <row r="32" spans="1:19" ht="15.95" customHeight="1" thickBot="1">
      <c r="A32" s="57" t="s">
        <v>364</v>
      </c>
      <c r="C32" s="58"/>
      <c r="D32" s="55" t="s">
        <v>96</v>
      </c>
      <c r="K32" s="62">
        <v>-510507</v>
      </c>
      <c r="L32" s="110" t="s">
        <v>274</v>
      </c>
      <c r="M32" s="111">
        <v>-671835</v>
      </c>
      <c r="N32" s="119" t="s">
        <v>274</v>
      </c>
      <c r="O32" s="62">
        <v>161327</v>
      </c>
      <c r="P32" s="110" t="s">
        <v>274</v>
      </c>
      <c r="Q32" s="111" t="s">
        <v>272</v>
      </c>
      <c r="R32" s="60" t="s">
        <v>134</v>
      </c>
      <c r="S32" s="58"/>
    </row>
    <row r="33" spans="1:19" ht="15.95" customHeight="1" thickBot="1">
      <c r="A33" s="57" t="s">
        <v>308</v>
      </c>
      <c r="C33" s="121" t="s">
        <v>196</v>
      </c>
      <c r="D33" s="122"/>
      <c r="E33" s="122"/>
      <c r="F33" s="122"/>
      <c r="G33" s="122"/>
      <c r="H33" s="122"/>
      <c r="I33" s="122"/>
      <c r="J33" s="122"/>
      <c r="K33" s="65">
        <v>26350573</v>
      </c>
      <c r="L33" s="123" t="s">
        <v>274</v>
      </c>
      <c r="M33" s="67">
        <v>25769082</v>
      </c>
      <c r="N33" s="124" t="s">
        <v>274</v>
      </c>
      <c r="O33" s="65">
        <v>581492</v>
      </c>
      <c r="P33" s="123" t="s">
        <v>274</v>
      </c>
      <c r="Q33" s="67" t="s">
        <v>272</v>
      </c>
      <c r="R33" s="66" t="s">
        <v>134</v>
      </c>
      <c r="S33" s="58"/>
    </row>
    <row r="34" spans="1:19" ht="6.75" customHeight="1"/>
    <row r="35" spans="1:19" ht="15.6" customHeight="1">
      <c r="D35" s="55" t="s">
        <v>456</v>
      </c>
    </row>
  </sheetData>
  <mergeCells count="34">
    <mergeCell ref="M29:N29"/>
    <mergeCell ref="O29:P29"/>
    <mergeCell ref="M30:N30"/>
    <mergeCell ref="O30:P30"/>
    <mergeCell ref="Q31:R31"/>
    <mergeCell ref="M28:N28"/>
    <mergeCell ref="O28:P28"/>
    <mergeCell ref="Q21:R21"/>
    <mergeCell ref="K22:L22"/>
    <mergeCell ref="Q22:R22"/>
    <mergeCell ref="K23:L23"/>
    <mergeCell ref="Q23:R23"/>
    <mergeCell ref="K24:L24"/>
    <mergeCell ref="Q24:R24"/>
    <mergeCell ref="K21:L21"/>
    <mergeCell ref="K25:L25"/>
    <mergeCell ref="Q25:R25"/>
    <mergeCell ref="O26:P26"/>
    <mergeCell ref="Q26:R26"/>
    <mergeCell ref="Q27:R27"/>
    <mergeCell ref="M16:N16"/>
    <mergeCell ref="M17:N17"/>
    <mergeCell ref="M18:N18"/>
    <mergeCell ref="M19:N19"/>
    <mergeCell ref="M20:N20"/>
    <mergeCell ref="C9:R9"/>
    <mergeCell ref="C10:R10"/>
    <mergeCell ref="C11:R11"/>
    <mergeCell ref="O12:R12"/>
    <mergeCell ref="C13:J14"/>
    <mergeCell ref="K13:L14"/>
    <mergeCell ref="M14:N14"/>
    <mergeCell ref="O14:P14"/>
    <mergeCell ref="Q14:R14"/>
  </mergeCells>
  <phoneticPr fontId="11"/>
  <pageMargins left="0.70866141732282995" right="0.70866141732282995" top="0.39370078740157" bottom="0.39370078740157" header="0.51181102362205" footer="0.511811023622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6E76-4C67-43CB-9A44-1628CD858559}">
  <sheetPr>
    <pageSetUpPr fitToPage="1"/>
  </sheetPr>
  <dimension ref="A1:N69"/>
  <sheetViews>
    <sheetView topLeftCell="B34" zoomScaleNormal="100" workbookViewId="0">
      <selection activeCell="C1" sqref="C1"/>
    </sheetView>
  </sheetViews>
  <sheetFormatPr defaultColWidth="9" defaultRowHeight="13.5"/>
  <cols>
    <col min="1" max="1" width="9" style="55" hidden="1" customWidth="1"/>
    <col min="2" max="2" width="0.75" style="55" customWidth="1"/>
    <col min="3" max="11" width="2.125" style="55" customWidth="1"/>
    <col min="12" max="12" width="13.25" style="55" customWidth="1"/>
    <col min="13" max="13" width="21.625" style="55" customWidth="1"/>
    <col min="14" max="14" width="3" style="55" customWidth="1"/>
    <col min="15" max="15" width="0.75" style="55" customWidth="1"/>
    <col min="16" max="16384" width="9" style="55"/>
  </cols>
  <sheetData>
    <row r="1" spans="1:14" ht="13.5" customHeight="1">
      <c r="C1" s="55" t="s">
        <v>443</v>
      </c>
    </row>
    <row r="2" spans="1:14" ht="13.5" customHeight="1">
      <c r="C2" s="55" t="s">
        <v>437</v>
      </c>
    </row>
    <row r="3" spans="1:14" ht="13.5" customHeight="1">
      <c r="C3" s="55" t="s">
        <v>225</v>
      </c>
    </row>
    <row r="4" spans="1:14" ht="13.5" customHeight="1">
      <c r="C4" s="55" t="s">
        <v>226</v>
      </c>
    </row>
    <row r="5" spans="1:14" ht="13.5" customHeight="1">
      <c r="C5" s="55" t="s">
        <v>210</v>
      </c>
    </row>
    <row r="6" spans="1:14" ht="13.5" customHeight="1">
      <c r="C6" s="55" t="s">
        <v>227</v>
      </c>
    </row>
    <row r="7" spans="1:14" ht="13.5" customHeight="1">
      <c r="C7" s="55" t="s">
        <v>77</v>
      </c>
    </row>
    <row r="8" spans="1:14" ht="13.5" customHeight="1"/>
    <row r="9" spans="1:14" ht="24" customHeight="1">
      <c r="C9" s="254" t="s">
        <v>434</v>
      </c>
      <c r="D9" s="254"/>
      <c r="E9" s="254"/>
      <c r="F9" s="254"/>
      <c r="G9" s="254"/>
      <c r="H9" s="254"/>
      <c r="I9" s="254"/>
      <c r="J9" s="254"/>
      <c r="K9" s="254"/>
      <c r="L9" s="254"/>
      <c r="M9" s="254"/>
      <c r="N9" s="254"/>
    </row>
    <row r="10" spans="1:14" ht="14.25" customHeight="1">
      <c r="C10" s="220" t="s">
        <v>444</v>
      </c>
      <c r="D10" s="220"/>
      <c r="E10" s="220"/>
      <c r="F10" s="220"/>
      <c r="G10" s="220"/>
      <c r="H10" s="220"/>
      <c r="I10" s="220"/>
      <c r="J10" s="220"/>
      <c r="K10" s="220"/>
      <c r="L10" s="220"/>
      <c r="M10" s="220"/>
      <c r="N10" s="220"/>
    </row>
    <row r="11" spans="1:14" ht="14.25" customHeight="1">
      <c r="C11" s="220" t="s">
        <v>445</v>
      </c>
      <c r="D11" s="220"/>
      <c r="E11" s="220"/>
      <c r="F11" s="220"/>
      <c r="G11" s="220"/>
      <c r="H11" s="220"/>
      <c r="I11" s="220"/>
      <c r="J11" s="220"/>
      <c r="K11" s="220"/>
      <c r="L11" s="220"/>
      <c r="M11" s="220"/>
      <c r="N11" s="220"/>
    </row>
    <row r="12" spans="1:14" ht="14.25" customHeight="1" thickBot="1">
      <c r="N12" s="56" t="s">
        <v>285</v>
      </c>
    </row>
    <row r="13" spans="1:14" ht="13.5" customHeight="1">
      <c r="C13" s="232" t="s">
        <v>439</v>
      </c>
      <c r="D13" s="233"/>
      <c r="E13" s="233"/>
      <c r="F13" s="233"/>
      <c r="G13" s="233"/>
      <c r="H13" s="233"/>
      <c r="I13" s="233"/>
      <c r="J13" s="233"/>
      <c r="K13" s="233"/>
      <c r="L13" s="233"/>
      <c r="M13" s="238" t="s">
        <v>440</v>
      </c>
      <c r="N13" s="255"/>
    </row>
    <row r="14" spans="1:14" ht="14.25" customHeight="1" thickBot="1">
      <c r="C14" s="235"/>
      <c r="D14" s="236"/>
      <c r="E14" s="236"/>
      <c r="F14" s="236"/>
      <c r="G14" s="236"/>
      <c r="H14" s="236"/>
      <c r="I14" s="236"/>
      <c r="J14" s="236"/>
      <c r="K14" s="236"/>
      <c r="L14" s="236"/>
      <c r="M14" s="239"/>
      <c r="N14" s="256"/>
    </row>
    <row r="15" spans="1:14">
      <c r="A15" s="57"/>
      <c r="C15" s="58" t="s">
        <v>149</v>
      </c>
      <c r="M15" s="62"/>
      <c r="N15" s="60"/>
    </row>
    <row r="16" spans="1:14">
      <c r="A16" s="57" t="s">
        <v>273</v>
      </c>
      <c r="C16" s="58"/>
      <c r="D16" s="55" t="s">
        <v>407</v>
      </c>
      <c r="M16" s="62">
        <v>1969118</v>
      </c>
      <c r="N16" s="60" t="s">
        <v>134</v>
      </c>
    </row>
    <row r="17" spans="1:14">
      <c r="A17" s="57" t="s">
        <v>122</v>
      </c>
      <c r="C17" s="58"/>
      <c r="E17" s="55" t="s">
        <v>114</v>
      </c>
      <c r="M17" s="62">
        <v>1277707</v>
      </c>
      <c r="N17" s="60" t="s">
        <v>134</v>
      </c>
    </row>
    <row r="18" spans="1:14">
      <c r="A18" s="57" t="s">
        <v>161</v>
      </c>
      <c r="C18" s="58"/>
      <c r="F18" s="55" t="s">
        <v>420</v>
      </c>
      <c r="M18" s="62">
        <v>599597</v>
      </c>
      <c r="N18" s="60" t="s">
        <v>134</v>
      </c>
    </row>
    <row r="19" spans="1:14">
      <c r="A19" s="57" t="s">
        <v>204</v>
      </c>
      <c r="C19" s="58"/>
      <c r="F19" s="55" t="s">
        <v>421</v>
      </c>
      <c r="M19" s="62">
        <v>651850</v>
      </c>
      <c r="N19" s="60" t="s">
        <v>134</v>
      </c>
    </row>
    <row r="20" spans="1:14">
      <c r="A20" s="57" t="s">
        <v>356</v>
      </c>
      <c r="C20" s="58"/>
      <c r="F20" s="55" t="s">
        <v>422</v>
      </c>
      <c r="M20" s="62">
        <v>5994</v>
      </c>
      <c r="N20" s="60" t="s">
        <v>134</v>
      </c>
    </row>
    <row r="21" spans="1:14">
      <c r="A21" s="57" t="s">
        <v>378</v>
      </c>
      <c r="C21" s="58"/>
      <c r="F21" s="55" t="s">
        <v>414</v>
      </c>
      <c r="M21" s="62">
        <v>20266</v>
      </c>
      <c r="N21" s="60" t="s">
        <v>134</v>
      </c>
    </row>
    <row r="22" spans="1:14">
      <c r="A22" s="57" t="s">
        <v>51</v>
      </c>
      <c r="C22" s="58"/>
      <c r="E22" s="55" t="s">
        <v>163</v>
      </c>
      <c r="M22" s="62">
        <v>691411</v>
      </c>
      <c r="N22" s="60" t="s">
        <v>134</v>
      </c>
    </row>
    <row r="23" spans="1:14">
      <c r="A23" s="57" t="s">
        <v>379</v>
      </c>
      <c r="C23" s="58"/>
      <c r="F23" s="55" t="s">
        <v>237</v>
      </c>
      <c r="M23" s="62">
        <v>544711</v>
      </c>
      <c r="N23" s="60" t="s">
        <v>134</v>
      </c>
    </row>
    <row r="24" spans="1:14">
      <c r="A24" s="57" t="s">
        <v>380</v>
      </c>
      <c r="C24" s="58"/>
      <c r="F24" s="55" t="s">
        <v>423</v>
      </c>
      <c r="M24" s="62">
        <v>109014</v>
      </c>
      <c r="N24" s="60" t="s">
        <v>134</v>
      </c>
    </row>
    <row r="25" spans="1:14">
      <c r="A25" s="57" t="s">
        <v>381</v>
      </c>
      <c r="C25" s="58"/>
      <c r="F25" s="55" t="s">
        <v>424</v>
      </c>
      <c r="M25" s="62">
        <v>34148</v>
      </c>
      <c r="N25" s="60" t="s">
        <v>134</v>
      </c>
    </row>
    <row r="26" spans="1:14">
      <c r="A26" s="57" t="s">
        <v>382</v>
      </c>
      <c r="C26" s="58"/>
      <c r="F26" s="55" t="s">
        <v>414</v>
      </c>
      <c r="M26" s="62">
        <v>3538</v>
      </c>
      <c r="N26" s="60" t="s">
        <v>134</v>
      </c>
    </row>
    <row r="27" spans="1:14">
      <c r="A27" s="57" t="s">
        <v>213</v>
      </c>
      <c r="C27" s="58"/>
      <c r="D27" s="55" t="s">
        <v>408</v>
      </c>
      <c r="M27" s="62">
        <v>2509790</v>
      </c>
      <c r="N27" s="60" t="s">
        <v>134</v>
      </c>
    </row>
    <row r="28" spans="1:14">
      <c r="A28" s="57" t="s">
        <v>383</v>
      </c>
      <c r="C28" s="58"/>
      <c r="E28" s="55" t="s">
        <v>412</v>
      </c>
      <c r="M28" s="62">
        <v>2014631</v>
      </c>
      <c r="N28" s="60" t="s">
        <v>134</v>
      </c>
    </row>
    <row r="29" spans="1:14">
      <c r="A29" s="57" t="s">
        <v>293</v>
      </c>
      <c r="C29" s="58"/>
      <c r="E29" s="55" t="s">
        <v>144</v>
      </c>
      <c r="M29" s="62">
        <v>290239</v>
      </c>
      <c r="N29" s="60" t="s">
        <v>134</v>
      </c>
    </row>
    <row r="30" spans="1:14">
      <c r="A30" s="57" t="s">
        <v>384</v>
      </c>
      <c r="C30" s="58"/>
      <c r="E30" s="55" t="s">
        <v>111</v>
      </c>
      <c r="M30" s="62">
        <v>81317</v>
      </c>
      <c r="N30" s="60" t="s">
        <v>134</v>
      </c>
    </row>
    <row r="31" spans="1:14">
      <c r="A31" s="57" t="s">
        <v>311</v>
      </c>
      <c r="C31" s="58"/>
      <c r="E31" s="55" t="s">
        <v>413</v>
      </c>
      <c r="M31" s="62">
        <v>123603</v>
      </c>
      <c r="N31" s="60" t="s">
        <v>134</v>
      </c>
    </row>
    <row r="32" spans="1:14">
      <c r="A32" s="57" t="s">
        <v>351</v>
      </c>
      <c r="C32" s="58"/>
      <c r="D32" s="55" t="s">
        <v>409</v>
      </c>
      <c r="M32" s="62" t="s">
        <v>272</v>
      </c>
      <c r="N32" s="60" t="s">
        <v>134</v>
      </c>
    </row>
    <row r="33" spans="1:14">
      <c r="A33" s="57" t="s">
        <v>346</v>
      </c>
      <c r="C33" s="58"/>
      <c r="E33" s="55" t="s">
        <v>288</v>
      </c>
      <c r="M33" s="62" t="s">
        <v>272</v>
      </c>
      <c r="N33" s="60" t="s">
        <v>134</v>
      </c>
    </row>
    <row r="34" spans="1:14">
      <c r="A34" s="57" t="s">
        <v>385</v>
      </c>
      <c r="C34" s="58"/>
      <c r="E34" s="55" t="s">
        <v>414</v>
      </c>
      <c r="M34" s="62" t="s">
        <v>272</v>
      </c>
      <c r="N34" s="60" t="s">
        <v>134</v>
      </c>
    </row>
    <row r="35" spans="1:14">
      <c r="A35" s="57" t="s">
        <v>387</v>
      </c>
      <c r="C35" s="58"/>
      <c r="D35" s="55" t="s">
        <v>410</v>
      </c>
      <c r="M35" s="62" t="s">
        <v>272</v>
      </c>
      <c r="N35" s="60" t="s">
        <v>134</v>
      </c>
    </row>
    <row r="36" spans="1:14">
      <c r="A36" s="57" t="s">
        <v>148</v>
      </c>
      <c r="C36" s="125" t="s">
        <v>10</v>
      </c>
      <c r="D36" s="126"/>
      <c r="E36" s="126"/>
      <c r="F36" s="126"/>
      <c r="G36" s="126"/>
      <c r="H36" s="126"/>
      <c r="I36" s="126"/>
      <c r="J36" s="126"/>
      <c r="K36" s="126"/>
      <c r="L36" s="126"/>
      <c r="M36" s="127">
        <v>540672</v>
      </c>
      <c r="N36" s="128" t="s">
        <v>134</v>
      </c>
    </row>
    <row r="37" spans="1:14">
      <c r="A37" s="57"/>
      <c r="C37" s="58" t="s">
        <v>404</v>
      </c>
      <c r="M37" s="62"/>
      <c r="N37" s="60"/>
    </row>
    <row r="38" spans="1:14">
      <c r="A38" s="57" t="s">
        <v>388</v>
      </c>
      <c r="C38" s="58"/>
      <c r="D38" s="55" t="s">
        <v>211</v>
      </c>
      <c r="M38" s="62">
        <v>521283</v>
      </c>
      <c r="N38" s="60" t="s">
        <v>134</v>
      </c>
    </row>
    <row r="39" spans="1:14">
      <c r="A39" s="57" t="s">
        <v>221</v>
      </c>
      <c r="C39" s="58"/>
      <c r="E39" s="55" t="s">
        <v>267</v>
      </c>
      <c r="M39" s="62">
        <v>406659</v>
      </c>
      <c r="N39" s="60" t="s">
        <v>134</v>
      </c>
    </row>
    <row r="40" spans="1:14">
      <c r="A40" s="57" t="s">
        <v>389</v>
      </c>
      <c r="C40" s="58"/>
      <c r="E40" s="55" t="s">
        <v>415</v>
      </c>
      <c r="M40" s="62">
        <v>114394</v>
      </c>
      <c r="N40" s="60" t="s">
        <v>134</v>
      </c>
    </row>
    <row r="41" spans="1:14">
      <c r="A41" s="57" t="s">
        <v>390</v>
      </c>
      <c r="C41" s="58"/>
      <c r="E41" s="55" t="s">
        <v>416</v>
      </c>
      <c r="M41" s="62">
        <v>230</v>
      </c>
      <c r="N41" s="60" t="s">
        <v>134</v>
      </c>
    </row>
    <row r="42" spans="1:14">
      <c r="A42" s="57" t="s">
        <v>318</v>
      </c>
      <c r="C42" s="58"/>
      <c r="E42" s="55" t="s">
        <v>417</v>
      </c>
      <c r="M42" s="62" t="s">
        <v>272</v>
      </c>
      <c r="N42" s="60" t="s">
        <v>134</v>
      </c>
    </row>
    <row r="43" spans="1:14">
      <c r="A43" s="57" t="s">
        <v>391</v>
      </c>
      <c r="C43" s="58"/>
      <c r="E43" s="55" t="s">
        <v>414</v>
      </c>
      <c r="M43" s="62" t="s">
        <v>272</v>
      </c>
      <c r="N43" s="60" t="s">
        <v>134</v>
      </c>
    </row>
    <row r="44" spans="1:14">
      <c r="A44" s="57" t="s">
        <v>392</v>
      </c>
      <c r="C44" s="58"/>
      <c r="D44" s="55" t="s">
        <v>411</v>
      </c>
      <c r="M44" s="62">
        <v>184673</v>
      </c>
      <c r="N44" s="60" t="s">
        <v>134</v>
      </c>
    </row>
    <row r="45" spans="1:14">
      <c r="A45" s="57" t="s">
        <v>393</v>
      </c>
      <c r="C45" s="58"/>
      <c r="E45" s="55" t="s">
        <v>144</v>
      </c>
      <c r="M45" s="62">
        <v>62615</v>
      </c>
      <c r="N45" s="60" t="s">
        <v>134</v>
      </c>
    </row>
    <row r="46" spans="1:14">
      <c r="A46" s="57" t="s">
        <v>386</v>
      </c>
      <c r="C46" s="58"/>
      <c r="E46" s="55" t="s">
        <v>418</v>
      </c>
      <c r="M46" s="62">
        <v>119259</v>
      </c>
      <c r="N46" s="60" t="s">
        <v>134</v>
      </c>
    </row>
    <row r="47" spans="1:14">
      <c r="A47" s="57" t="s">
        <v>394</v>
      </c>
      <c r="C47" s="58"/>
      <c r="E47" s="55" t="s">
        <v>419</v>
      </c>
      <c r="M47" s="62">
        <v>300</v>
      </c>
      <c r="N47" s="60" t="s">
        <v>134</v>
      </c>
    </row>
    <row r="48" spans="1:14">
      <c r="A48" s="57" t="s">
        <v>395</v>
      </c>
      <c r="C48" s="58"/>
      <c r="E48" s="55" t="s">
        <v>401</v>
      </c>
      <c r="M48" s="62">
        <v>2499</v>
      </c>
      <c r="N48" s="60" t="s">
        <v>134</v>
      </c>
    </row>
    <row r="49" spans="1:14">
      <c r="A49" s="57" t="s">
        <v>280</v>
      </c>
      <c r="C49" s="58"/>
      <c r="E49" s="55" t="s">
        <v>413</v>
      </c>
      <c r="M49" s="62" t="s">
        <v>272</v>
      </c>
      <c r="N49" s="60" t="s">
        <v>134</v>
      </c>
    </row>
    <row r="50" spans="1:14">
      <c r="A50" s="57" t="s">
        <v>145</v>
      </c>
      <c r="C50" s="125" t="s">
        <v>405</v>
      </c>
      <c r="D50" s="126"/>
      <c r="E50" s="126"/>
      <c r="F50" s="126"/>
      <c r="G50" s="126"/>
      <c r="H50" s="126"/>
      <c r="I50" s="126"/>
      <c r="J50" s="126"/>
      <c r="K50" s="126"/>
      <c r="L50" s="126"/>
      <c r="M50" s="127">
        <v>-336610</v>
      </c>
      <c r="N50" s="128" t="s">
        <v>134</v>
      </c>
    </row>
    <row r="51" spans="1:14">
      <c r="A51" s="57"/>
      <c r="C51" s="58" t="s">
        <v>297</v>
      </c>
      <c r="M51" s="62"/>
      <c r="N51" s="60"/>
    </row>
    <row r="52" spans="1:14">
      <c r="A52" s="57" t="s">
        <v>78</v>
      </c>
      <c r="C52" s="58"/>
      <c r="D52" s="55" t="s">
        <v>158</v>
      </c>
      <c r="M52" s="62">
        <v>251470</v>
      </c>
      <c r="N52" s="60" t="s">
        <v>134</v>
      </c>
    </row>
    <row r="53" spans="1:14">
      <c r="A53" s="57" t="s">
        <v>396</v>
      </c>
      <c r="C53" s="58"/>
      <c r="E53" s="55" t="s">
        <v>300</v>
      </c>
      <c r="M53" s="62">
        <v>251470</v>
      </c>
      <c r="N53" s="60" t="s">
        <v>134</v>
      </c>
    </row>
    <row r="54" spans="1:14">
      <c r="A54" s="57" t="s">
        <v>177</v>
      </c>
      <c r="C54" s="58"/>
      <c r="E54" s="55" t="s">
        <v>414</v>
      </c>
      <c r="M54" s="62" t="s">
        <v>272</v>
      </c>
      <c r="N54" s="60" t="s">
        <v>134</v>
      </c>
    </row>
    <row r="55" spans="1:14">
      <c r="A55" s="57" t="s">
        <v>397</v>
      </c>
      <c r="C55" s="58"/>
      <c r="D55" s="55" t="s">
        <v>341</v>
      </c>
      <c r="M55" s="62">
        <v>204568</v>
      </c>
      <c r="N55" s="60" t="s">
        <v>134</v>
      </c>
    </row>
    <row r="56" spans="1:14">
      <c r="A56" s="57" t="s">
        <v>208</v>
      </c>
      <c r="C56" s="58"/>
      <c r="E56" s="55" t="s">
        <v>352</v>
      </c>
      <c r="M56" s="62">
        <v>204568</v>
      </c>
      <c r="N56" s="60" t="s">
        <v>134</v>
      </c>
    </row>
    <row r="57" spans="1:14">
      <c r="A57" s="57" t="s">
        <v>160</v>
      </c>
      <c r="C57" s="58"/>
      <c r="E57" s="55" t="s">
        <v>413</v>
      </c>
      <c r="M57" s="62" t="s">
        <v>272</v>
      </c>
      <c r="N57" s="60" t="s">
        <v>134</v>
      </c>
    </row>
    <row r="58" spans="1:14">
      <c r="A58" s="57" t="s">
        <v>287</v>
      </c>
      <c r="C58" s="125" t="s">
        <v>253</v>
      </c>
      <c r="D58" s="126"/>
      <c r="E58" s="126"/>
      <c r="F58" s="126"/>
      <c r="G58" s="126"/>
      <c r="H58" s="126"/>
      <c r="I58" s="126"/>
      <c r="J58" s="126"/>
      <c r="K58" s="126"/>
      <c r="L58" s="126"/>
      <c r="M58" s="127">
        <v>-46902</v>
      </c>
      <c r="N58" s="128" t="s">
        <v>134</v>
      </c>
    </row>
    <row r="59" spans="1:14">
      <c r="A59" s="57" t="s">
        <v>240</v>
      </c>
      <c r="C59" s="58" t="s">
        <v>334</v>
      </c>
      <c r="M59" s="62">
        <v>157160</v>
      </c>
      <c r="N59" s="60" t="s">
        <v>134</v>
      </c>
    </row>
    <row r="60" spans="1:14" ht="14.25" thickBot="1">
      <c r="A60" s="57" t="s">
        <v>398</v>
      </c>
      <c r="C60" s="125" t="s">
        <v>337</v>
      </c>
      <c r="D60" s="126"/>
      <c r="E60" s="126"/>
      <c r="F60" s="126"/>
      <c r="G60" s="126"/>
      <c r="H60" s="126"/>
      <c r="I60" s="126"/>
      <c r="J60" s="126"/>
      <c r="K60" s="126"/>
      <c r="L60" s="126"/>
      <c r="M60" s="127">
        <v>2279056</v>
      </c>
      <c r="N60" s="128" t="s">
        <v>134</v>
      </c>
    </row>
    <row r="61" spans="1:14" ht="14.25" hidden="1" thickBot="1">
      <c r="A61" s="57">
        <v>4435000</v>
      </c>
      <c r="C61" s="58" t="s">
        <v>371</v>
      </c>
      <c r="M61" s="62" t="s">
        <v>272</v>
      </c>
      <c r="N61" s="60" t="s">
        <v>134</v>
      </c>
    </row>
    <row r="62" spans="1:14" ht="14.25" thickBot="1">
      <c r="A62" s="57" t="s">
        <v>399</v>
      </c>
      <c r="C62" s="121" t="s">
        <v>377</v>
      </c>
      <c r="D62" s="122"/>
      <c r="E62" s="122"/>
      <c r="F62" s="122"/>
      <c r="G62" s="122"/>
      <c r="H62" s="122"/>
      <c r="I62" s="122"/>
      <c r="J62" s="122"/>
      <c r="K62" s="122"/>
      <c r="L62" s="122"/>
      <c r="M62" s="65">
        <v>2436217</v>
      </c>
      <c r="N62" s="66" t="s">
        <v>274</v>
      </c>
    </row>
    <row r="63" spans="1:14" ht="14.25" thickBot="1">
      <c r="A63" s="57"/>
      <c r="N63" s="129"/>
    </row>
    <row r="64" spans="1:14">
      <c r="A64" s="57" t="s">
        <v>214</v>
      </c>
      <c r="C64" s="130" t="s">
        <v>29</v>
      </c>
      <c r="D64" s="131"/>
      <c r="E64" s="131"/>
      <c r="F64" s="131"/>
      <c r="G64" s="131"/>
      <c r="H64" s="131"/>
      <c r="I64" s="131"/>
      <c r="J64" s="131"/>
      <c r="K64" s="131"/>
      <c r="L64" s="131"/>
      <c r="M64" s="100">
        <v>11371</v>
      </c>
      <c r="N64" s="132" t="s">
        <v>134</v>
      </c>
    </row>
    <row r="65" spans="1:14">
      <c r="A65" s="57" t="s">
        <v>400</v>
      </c>
      <c r="C65" s="125" t="s">
        <v>406</v>
      </c>
      <c r="D65" s="126"/>
      <c r="E65" s="126"/>
      <c r="F65" s="126"/>
      <c r="G65" s="126"/>
      <c r="H65" s="126"/>
      <c r="I65" s="126"/>
      <c r="J65" s="126"/>
      <c r="K65" s="126"/>
      <c r="L65" s="126"/>
      <c r="M65" s="127">
        <v>238</v>
      </c>
      <c r="N65" s="128" t="s">
        <v>134</v>
      </c>
    </row>
    <row r="66" spans="1:14" ht="14.25" thickBot="1">
      <c r="A66" s="57" t="s">
        <v>402</v>
      </c>
      <c r="C66" s="104" t="s">
        <v>6</v>
      </c>
      <c r="D66" s="105"/>
      <c r="E66" s="105"/>
      <c r="F66" s="105"/>
      <c r="G66" s="105"/>
      <c r="H66" s="105"/>
      <c r="I66" s="105"/>
      <c r="J66" s="105"/>
      <c r="K66" s="105"/>
      <c r="L66" s="105"/>
      <c r="M66" s="106">
        <v>11609</v>
      </c>
      <c r="N66" s="109" t="s">
        <v>134</v>
      </c>
    </row>
    <row r="67" spans="1:14" ht="14.25" thickBot="1">
      <c r="A67" s="57" t="s">
        <v>403</v>
      </c>
      <c r="C67" s="121" t="s">
        <v>251</v>
      </c>
      <c r="D67" s="122"/>
      <c r="E67" s="122"/>
      <c r="F67" s="122"/>
      <c r="G67" s="122"/>
      <c r="H67" s="122"/>
      <c r="I67" s="122"/>
      <c r="J67" s="122"/>
      <c r="K67" s="122"/>
      <c r="L67" s="122"/>
      <c r="M67" s="65">
        <v>2447826</v>
      </c>
      <c r="N67" s="66" t="s">
        <v>134</v>
      </c>
    </row>
    <row r="68" spans="1:14" ht="6.75" customHeight="1"/>
    <row r="69" spans="1:14">
      <c r="D69" s="55" t="s">
        <v>233</v>
      </c>
    </row>
  </sheetData>
  <mergeCells count="5">
    <mergeCell ref="C9:N9"/>
    <mergeCell ref="C10:N10"/>
    <mergeCell ref="C11:N11"/>
    <mergeCell ref="C13:L14"/>
    <mergeCell ref="M13:N14"/>
  </mergeCells>
  <phoneticPr fontId="11"/>
  <pageMargins left="0.70866141732282995" right="0.70866141732282995" top="0.39370078740157" bottom="0.39370078740157" header="0.51181102362205" footer="0.51181102362205"/>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9BD-21E0-49AD-A3FA-FFF34BEFBEBC}">
  <sheetPr>
    <pageSetUpPr fitToPage="1"/>
  </sheetPr>
  <dimension ref="A1:X27"/>
  <sheetViews>
    <sheetView workbookViewId="0">
      <selection activeCell="U28" sqref="U28"/>
    </sheetView>
  </sheetViews>
  <sheetFormatPr defaultColWidth="9.125" defaultRowHeight="16.5" customHeight="1"/>
  <cols>
    <col min="1" max="2" width="10.875" style="134" customWidth="1"/>
    <col min="3" max="22" width="10" style="134" customWidth="1"/>
    <col min="23" max="23" width="13.5" style="134" bestFit="1" customWidth="1"/>
    <col min="24" max="24" width="10" style="134" bestFit="1" customWidth="1"/>
    <col min="25" max="16384" width="9.125" style="134"/>
  </cols>
  <sheetData>
    <row r="1" spans="1:24" ht="13.5" customHeight="1">
      <c r="A1" s="133" t="s">
        <v>171</v>
      </c>
    </row>
    <row r="2" spans="1:24" ht="13.5" customHeight="1">
      <c r="A2" s="133" t="s">
        <v>437</v>
      </c>
    </row>
    <row r="3" spans="1:24" ht="13.5" customHeight="1">
      <c r="A3" s="133" t="s">
        <v>226</v>
      </c>
    </row>
    <row r="4" spans="1:24" ht="13.5" customHeight="1">
      <c r="A4" s="133" t="s">
        <v>210</v>
      </c>
    </row>
    <row r="5" spans="1:24" ht="13.5" customHeight="1">
      <c r="A5" s="133" t="s">
        <v>77</v>
      </c>
    </row>
    <row r="6" spans="1:24" ht="13.5" customHeight="1"/>
    <row r="7" spans="1:24" ht="20.25" customHeight="1">
      <c r="A7" s="135" t="s">
        <v>457</v>
      </c>
      <c r="V7" s="136" t="s">
        <v>427</v>
      </c>
    </row>
    <row r="8" spans="1:24" ht="12.75" customHeight="1">
      <c r="A8" s="260" t="s">
        <v>458</v>
      </c>
      <c r="B8" s="260"/>
      <c r="C8" s="260" t="s">
        <v>459</v>
      </c>
      <c r="D8" s="260"/>
      <c r="E8" s="260" t="s">
        <v>460</v>
      </c>
      <c r="F8" s="260"/>
      <c r="G8" s="260" t="s">
        <v>461</v>
      </c>
      <c r="H8" s="260"/>
      <c r="I8" s="260" t="s">
        <v>462</v>
      </c>
      <c r="J8" s="260"/>
      <c r="K8" s="260" t="s">
        <v>463</v>
      </c>
      <c r="L8" s="260"/>
      <c r="M8" s="260" t="s">
        <v>464</v>
      </c>
      <c r="N8" s="260"/>
      <c r="O8" s="260" t="s">
        <v>465</v>
      </c>
      <c r="P8" s="260"/>
      <c r="Q8" s="260" t="s">
        <v>466</v>
      </c>
      <c r="R8" s="260"/>
      <c r="S8" s="260" t="s">
        <v>467</v>
      </c>
      <c r="T8" s="260"/>
      <c r="U8" s="260" t="s">
        <v>449</v>
      </c>
      <c r="V8" s="260"/>
    </row>
    <row r="9" spans="1:24" ht="12.75" customHeight="1">
      <c r="A9" s="260"/>
      <c r="B9" s="260"/>
      <c r="C9" s="260"/>
      <c r="D9" s="260"/>
      <c r="E9" s="260"/>
      <c r="F9" s="260"/>
      <c r="G9" s="260"/>
      <c r="H9" s="260"/>
      <c r="I9" s="260"/>
      <c r="J9" s="260"/>
      <c r="K9" s="260"/>
      <c r="L9" s="260"/>
      <c r="M9" s="260"/>
      <c r="N9" s="260"/>
      <c r="O9" s="260"/>
      <c r="P9" s="260"/>
      <c r="Q9" s="260"/>
      <c r="R9" s="260"/>
      <c r="S9" s="260"/>
      <c r="T9" s="260"/>
      <c r="U9" s="260"/>
      <c r="V9" s="260"/>
    </row>
    <row r="10" spans="1:24" ht="13.5" customHeight="1">
      <c r="A10" s="257" t="s">
        <v>468</v>
      </c>
      <c r="B10" s="257"/>
      <c r="C10" s="258">
        <f>SUM(C11:D19)</f>
        <v>512103</v>
      </c>
      <c r="D10" s="259"/>
      <c r="E10" s="258">
        <f t="shared" ref="E10" si="0">SUM(E11:F19)</f>
        <v>1578907</v>
      </c>
      <c r="F10" s="259"/>
      <c r="G10" s="258">
        <f t="shared" ref="G10" si="1">SUM(G11:H19)</f>
        <v>736522</v>
      </c>
      <c r="H10" s="259"/>
      <c r="I10" s="258">
        <f t="shared" ref="I10" si="2">SUM(I11:J19)</f>
        <v>226382</v>
      </c>
      <c r="J10" s="259"/>
      <c r="K10" s="258">
        <f t="shared" ref="K10" si="3">SUM(K11:L19)</f>
        <v>3839576</v>
      </c>
      <c r="L10" s="259"/>
      <c r="M10" s="258">
        <f t="shared" ref="M10" si="4">SUM(M11:N19)</f>
        <v>540511</v>
      </c>
      <c r="N10" s="259"/>
      <c r="O10" s="258">
        <f t="shared" ref="O10" si="5">SUM(O11:P19)</f>
        <v>1178953</v>
      </c>
      <c r="P10" s="259"/>
      <c r="Q10" s="258">
        <f t="shared" ref="Q10" si="6">SUM(Q11:R19)</f>
        <v>0</v>
      </c>
      <c r="R10" s="259"/>
      <c r="S10" s="258">
        <f t="shared" ref="S10" si="7">SUM(S11:T19)</f>
        <v>0</v>
      </c>
      <c r="T10" s="259"/>
      <c r="U10" s="258">
        <f>SUM(U11:V19)</f>
        <v>8612954</v>
      </c>
      <c r="V10" s="259"/>
      <c r="W10" s="137"/>
      <c r="X10" s="138"/>
    </row>
    <row r="11" spans="1:24" ht="13.5" customHeight="1">
      <c r="A11" s="257" t="s">
        <v>469</v>
      </c>
      <c r="B11" s="257"/>
      <c r="C11" s="258">
        <v>57832</v>
      </c>
      <c r="D11" s="259"/>
      <c r="E11" s="258">
        <v>151285</v>
      </c>
      <c r="F11" s="259"/>
      <c r="G11" s="258">
        <v>65388</v>
      </c>
      <c r="H11" s="259"/>
      <c r="I11" s="258">
        <v>1053</v>
      </c>
      <c r="J11" s="259"/>
      <c r="K11" s="258">
        <v>2156855</v>
      </c>
      <c r="L11" s="259"/>
      <c r="M11" s="258">
        <v>2686</v>
      </c>
      <c r="N11" s="259"/>
      <c r="O11" s="258">
        <v>227325</v>
      </c>
      <c r="P11" s="259"/>
      <c r="Q11" s="258">
        <v>0</v>
      </c>
      <c r="R11" s="259"/>
      <c r="S11" s="258">
        <v>0</v>
      </c>
      <c r="T11" s="259"/>
      <c r="U11" s="258">
        <f>SUM(C11:T11)</f>
        <v>2662424</v>
      </c>
      <c r="V11" s="259"/>
      <c r="W11" s="137"/>
      <c r="X11" s="138"/>
    </row>
    <row r="12" spans="1:24" ht="13.5" customHeight="1">
      <c r="A12" s="257" t="s">
        <v>470</v>
      </c>
      <c r="B12" s="257"/>
      <c r="C12" s="258">
        <v>0</v>
      </c>
      <c r="D12" s="259"/>
      <c r="E12" s="258">
        <v>0</v>
      </c>
      <c r="F12" s="259"/>
      <c r="G12" s="258">
        <v>0</v>
      </c>
      <c r="H12" s="259"/>
      <c r="I12" s="258">
        <v>0</v>
      </c>
      <c r="J12" s="259"/>
      <c r="K12" s="258">
        <v>0</v>
      </c>
      <c r="L12" s="259"/>
      <c r="M12" s="258">
        <v>0</v>
      </c>
      <c r="N12" s="259"/>
      <c r="O12" s="258">
        <v>621742</v>
      </c>
      <c r="P12" s="259"/>
      <c r="Q12" s="258">
        <v>0</v>
      </c>
      <c r="R12" s="259"/>
      <c r="S12" s="258">
        <v>0</v>
      </c>
      <c r="T12" s="259"/>
      <c r="U12" s="258">
        <f t="shared" ref="U12:U13" si="8">SUM(C12:T12)</f>
        <v>621742</v>
      </c>
      <c r="V12" s="259"/>
      <c r="W12" s="137"/>
      <c r="X12" s="138"/>
    </row>
    <row r="13" spans="1:24" ht="13.5" customHeight="1">
      <c r="A13" s="257" t="s">
        <v>471</v>
      </c>
      <c r="B13" s="257"/>
      <c r="C13" s="258">
        <v>442068</v>
      </c>
      <c r="D13" s="259"/>
      <c r="E13" s="258">
        <v>1324241</v>
      </c>
      <c r="F13" s="259"/>
      <c r="G13" s="258">
        <v>625790</v>
      </c>
      <c r="H13" s="259"/>
      <c r="I13" s="258">
        <v>97232</v>
      </c>
      <c r="J13" s="259"/>
      <c r="K13" s="258">
        <v>1242132</v>
      </c>
      <c r="L13" s="259"/>
      <c r="M13" s="258">
        <v>19179</v>
      </c>
      <c r="N13" s="259"/>
      <c r="O13" s="258">
        <v>272429</v>
      </c>
      <c r="P13" s="259"/>
      <c r="Q13" s="258">
        <v>0</v>
      </c>
      <c r="R13" s="259"/>
      <c r="S13" s="258">
        <v>0</v>
      </c>
      <c r="T13" s="259"/>
      <c r="U13" s="258">
        <f t="shared" si="8"/>
        <v>4023071</v>
      </c>
      <c r="V13" s="259"/>
      <c r="W13" s="137"/>
      <c r="X13" s="138"/>
    </row>
    <row r="14" spans="1:24" ht="13.5" customHeight="1">
      <c r="A14" s="257" t="s">
        <v>472</v>
      </c>
      <c r="B14" s="257"/>
      <c r="C14" s="258">
        <v>12203</v>
      </c>
      <c r="D14" s="259"/>
      <c r="E14" s="258">
        <v>103381</v>
      </c>
      <c r="F14" s="259"/>
      <c r="G14" s="258">
        <v>45344</v>
      </c>
      <c r="H14" s="259"/>
      <c r="I14" s="258">
        <v>128097</v>
      </c>
      <c r="J14" s="259"/>
      <c r="K14" s="258">
        <v>427514</v>
      </c>
      <c r="L14" s="259"/>
      <c r="M14" s="258">
        <v>518646</v>
      </c>
      <c r="N14" s="259"/>
      <c r="O14" s="258">
        <v>57457</v>
      </c>
      <c r="P14" s="259"/>
      <c r="Q14" s="258">
        <v>0</v>
      </c>
      <c r="R14" s="259"/>
      <c r="S14" s="258">
        <v>0</v>
      </c>
      <c r="T14" s="259"/>
      <c r="U14" s="258">
        <f>SUM(C14:T14)</f>
        <v>1292642</v>
      </c>
      <c r="V14" s="259"/>
      <c r="W14" s="137"/>
      <c r="X14" s="138"/>
    </row>
    <row r="15" spans="1:24" ht="13.5" customHeight="1">
      <c r="A15" s="257" t="s">
        <v>473</v>
      </c>
      <c r="B15" s="257"/>
      <c r="C15" s="258" t="s">
        <v>474</v>
      </c>
      <c r="D15" s="259"/>
      <c r="E15" s="258" t="s">
        <v>474</v>
      </c>
      <c r="F15" s="259"/>
      <c r="G15" s="258" t="s">
        <v>474</v>
      </c>
      <c r="H15" s="259"/>
      <c r="I15" s="258" t="s">
        <v>474</v>
      </c>
      <c r="J15" s="259"/>
      <c r="K15" s="258" t="s">
        <v>474</v>
      </c>
      <c r="L15" s="259"/>
      <c r="M15" s="258" t="s">
        <v>474</v>
      </c>
      <c r="N15" s="259"/>
      <c r="O15" s="258" t="s">
        <v>474</v>
      </c>
      <c r="P15" s="259"/>
      <c r="Q15" s="258" t="s">
        <v>474</v>
      </c>
      <c r="R15" s="259"/>
      <c r="S15" s="258" t="s">
        <v>474</v>
      </c>
      <c r="T15" s="259"/>
      <c r="U15" s="258" t="s">
        <v>474</v>
      </c>
      <c r="V15" s="259"/>
      <c r="W15" s="137"/>
      <c r="X15" s="138"/>
    </row>
    <row r="16" spans="1:24" ht="13.5" customHeight="1">
      <c r="A16" s="257" t="s">
        <v>475</v>
      </c>
      <c r="B16" s="257"/>
      <c r="C16" s="258" t="s">
        <v>474</v>
      </c>
      <c r="D16" s="259"/>
      <c r="E16" s="258" t="s">
        <v>474</v>
      </c>
      <c r="F16" s="259"/>
      <c r="G16" s="258" t="s">
        <v>474</v>
      </c>
      <c r="H16" s="259"/>
      <c r="I16" s="258" t="s">
        <v>474</v>
      </c>
      <c r="J16" s="259"/>
      <c r="K16" s="258" t="s">
        <v>474</v>
      </c>
      <c r="L16" s="259"/>
      <c r="M16" s="258" t="s">
        <v>474</v>
      </c>
      <c r="N16" s="259"/>
      <c r="O16" s="258" t="s">
        <v>474</v>
      </c>
      <c r="P16" s="259"/>
      <c r="Q16" s="258" t="s">
        <v>474</v>
      </c>
      <c r="R16" s="259"/>
      <c r="S16" s="258" t="s">
        <v>474</v>
      </c>
      <c r="T16" s="259"/>
      <c r="U16" s="258" t="s">
        <v>474</v>
      </c>
      <c r="V16" s="259"/>
      <c r="W16" s="137"/>
      <c r="X16" s="138"/>
    </row>
    <row r="17" spans="1:24" ht="13.5" customHeight="1">
      <c r="A17" s="257" t="s">
        <v>476</v>
      </c>
      <c r="B17" s="257"/>
      <c r="C17" s="258" t="s">
        <v>474</v>
      </c>
      <c r="D17" s="259"/>
      <c r="E17" s="258" t="s">
        <v>474</v>
      </c>
      <c r="F17" s="259"/>
      <c r="G17" s="258" t="s">
        <v>474</v>
      </c>
      <c r="H17" s="259"/>
      <c r="I17" s="258" t="s">
        <v>474</v>
      </c>
      <c r="J17" s="259"/>
      <c r="K17" s="258" t="s">
        <v>474</v>
      </c>
      <c r="L17" s="259"/>
      <c r="M17" s="258" t="s">
        <v>474</v>
      </c>
      <c r="N17" s="259"/>
      <c r="O17" s="258" t="s">
        <v>474</v>
      </c>
      <c r="P17" s="259"/>
      <c r="Q17" s="258" t="s">
        <v>474</v>
      </c>
      <c r="R17" s="259"/>
      <c r="S17" s="258" t="s">
        <v>474</v>
      </c>
      <c r="T17" s="259"/>
      <c r="U17" s="258" t="s">
        <v>474</v>
      </c>
      <c r="V17" s="259"/>
      <c r="W17" s="137"/>
      <c r="X17" s="138"/>
    </row>
    <row r="18" spans="1:24" ht="13.5" customHeight="1">
      <c r="A18" s="257" t="s">
        <v>477</v>
      </c>
      <c r="B18" s="257"/>
      <c r="C18" s="258" t="s">
        <v>474</v>
      </c>
      <c r="D18" s="259"/>
      <c r="E18" s="258" t="s">
        <v>474</v>
      </c>
      <c r="F18" s="259"/>
      <c r="G18" s="258" t="s">
        <v>474</v>
      </c>
      <c r="H18" s="259"/>
      <c r="I18" s="258" t="s">
        <v>474</v>
      </c>
      <c r="J18" s="259"/>
      <c r="K18" s="258" t="s">
        <v>474</v>
      </c>
      <c r="L18" s="259"/>
      <c r="M18" s="258" t="s">
        <v>474</v>
      </c>
      <c r="N18" s="259"/>
      <c r="O18" s="258" t="s">
        <v>474</v>
      </c>
      <c r="P18" s="259"/>
      <c r="Q18" s="258" t="s">
        <v>474</v>
      </c>
      <c r="R18" s="259"/>
      <c r="S18" s="258" t="s">
        <v>474</v>
      </c>
      <c r="T18" s="259"/>
      <c r="U18" s="258" t="s">
        <v>474</v>
      </c>
      <c r="V18" s="259"/>
      <c r="W18" s="137"/>
      <c r="X18" s="138"/>
    </row>
    <row r="19" spans="1:24" ht="13.5" customHeight="1">
      <c r="A19" s="257" t="s">
        <v>478</v>
      </c>
      <c r="B19" s="257"/>
      <c r="C19" s="258">
        <v>0</v>
      </c>
      <c r="D19" s="259"/>
      <c r="E19" s="258">
        <v>0</v>
      </c>
      <c r="F19" s="259"/>
      <c r="G19" s="258">
        <v>0</v>
      </c>
      <c r="H19" s="259"/>
      <c r="I19" s="258">
        <v>0</v>
      </c>
      <c r="J19" s="259"/>
      <c r="K19" s="258">
        <v>13075</v>
      </c>
      <c r="L19" s="259"/>
      <c r="M19" s="258">
        <v>0</v>
      </c>
      <c r="N19" s="259"/>
      <c r="O19" s="258">
        <v>0</v>
      </c>
      <c r="P19" s="259"/>
      <c r="Q19" s="258">
        <v>0</v>
      </c>
      <c r="R19" s="259"/>
      <c r="S19" s="258">
        <v>0</v>
      </c>
      <c r="T19" s="259"/>
      <c r="U19" s="258">
        <f>SUM(C19:T19)</f>
        <v>13075</v>
      </c>
      <c r="V19" s="259"/>
      <c r="W19" s="137"/>
      <c r="X19" s="138"/>
    </row>
    <row r="20" spans="1:24" ht="13.5" customHeight="1">
      <c r="A20" s="257" t="s">
        <v>479</v>
      </c>
      <c r="B20" s="257"/>
      <c r="C20" s="258">
        <f>SUM(C21:D25)</f>
        <v>12754909</v>
      </c>
      <c r="D20" s="259"/>
      <c r="E20" s="258">
        <f t="shared" ref="E20" si="9">SUM(E21:F25)</f>
        <v>0</v>
      </c>
      <c r="F20" s="259"/>
      <c r="G20" s="258">
        <f t="shared" ref="G20" si="10">SUM(G21:H25)</f>
        <v>0</v>
      </c>
      <c r="H20" s="259"/>
      <c r="I20" s="258">
        <f t="shared" ref="I20" si="11">SUM(I21:J25)</f>
        <v>0</v>
      </c>
      <c r="J20" s="259"/>
      <c r="K20" s="258">
        <f t="shared" ref="K20" si="12">SUM(K21:L25)</f>
        <v>21053</v>
      </c>
      <c r="L20" s="259"/>
      <c r="M20" s="258">
        <f t="shared" ref="M20" si="13">SUM(M21:N25)</f>
        <v>405</v>
      </c>
      <c r="N20" s="259"/>
      <c r="O20" s="258">
        <f t="shared" ref="O20" si="14">SUM(O21:P25)</f>
        <v>0</v>
      </c>
      <c r="P20" s="259"/>
      <c r="Q20" s="258">
        <f t="shared" ref="Q20" si="15">SUM(Q21:R25)</f>
        <v>0</v>
      </c>
      <c r="R20" s="259"/>
      <c r="S20" s="258">
        <f t="shared" ref="S20" si="16">SUM(S21:T25)</f>
        <v>0</v>
      </c>
      <c r="T20" s="259"/>
      <c r="U20" s="258">
        <f t="shared" ref="U20" si="17">SUM(U21:V25)</f>
        <v>12776367</v>
      </c>
      <c r="V20" s="259"/>
      <c r="W20" s="137"/>
      <c r="X20" s="138"/>
    </row>
    <row r="21" spans="1:24" ht="13.5" customHeight="1">
      <c r="A21" s="257" t="s">
        <v>480</v>
      </c>
      <c r="B21" s="257"/>
      <c r="C21" s="258">
        <v>3710</v>
      </c>
      <c r="D21" s="259"/>
      <c r="E21" s="258">
        <v>0</v>
      </c>
      <c r="F21" s="259"/>
      <c r="G21" s="258">
        <v>0</v>
      </c>
      <c r="H21" s="259"/>
      <c r="I21" s="258">
        <v>0</v>
      </c>
      <c r="J21" s="259"/>
      <c r="K21" s="258">
        <v>0</v>
      </c>
      <c r="L21" s="259"/>
      <c r="M21" s="258">
        <v>0</v>
      </c>
      <c r="N21" s="259"/>
      <c r="O21" s="258">
        <v>0</v>
      </c>
      <c r="P21" s="259"/>
      <c r="Q21" s="258">
        <v>0</v>
      </c>
      <c r="R21" s="259"/>
      <c r="S21" s="258">
        <v>0</v>
      </c>
      <c r="T21" s="259"/>
      <c r="U21" s="258">
        <f>SUM(C21:T21)</f>
        <v>3710</v>
      </c>
      <c r="V21" s="259"/>
      <c r="W21" s="137"/>
      <c r="X21" s="138"/>
    </row>
    <row r="22" spans="1:24" ht="13.5" customHeight="1">
      <c r="A22" s="257" t="s">
        <v>471</v>
      </c>
      <c r="B22" s="257"/>
      <c r="C22" s="258">
        <v>222</v>
      </c>
      <c r="D22" s="259"/>
      <c r="E22" s="258">
        <v>0</v>
      </c>
      <c r="F22" s="259"/>
      <c r="G22" s="258">
        <v>0</v>
      </c>
      <c r="H22" s="259"/>
      <c r="I22" s="258">
        <v>0</v>
      </c>
      <c r="J22" s="259"/>
      <c r="K22" s="258">
        <v>1180</v>
      </c>
      <c r="L22" s="259"/>
      <c r="M22" s="258">
        <v>0</v>
      </c>
      <c r="N22" s="259"/>
      <c r="O22" s="258">
        <v>0</v>
      </c>
      <c r="P22" s="259"/>
      <c r="Q22" s="258">
        <v>0</v>
      </c>
      <c r="R22" s="259"/>
      <c r="S22" s="258">
        <v>0</v>
      </c>
      <c r="T22" s="259"/>
      <c r="U22" s="258">
        <f t="shared" ref="U22:U26" si="18">SUM(C22:T22)</f>
        <v>1402</v>
      </c>
      <c r="V22" s="259"/>
      <c r="W22" s="137"/>
      <c r="X22" s="138"/>
    </row>
    <row r="23" spans="1:24" ht="13.5" customHeight="1">
      <c r="A23" s="257" t="s">
        <v>472</v>
      </c>
      <c r="B23" s="257"/>
      <c r="C23" s="258">
        <v>12744773</v>
      </c>
      <c r="D23" s="259"/>
      <c r="E23" s="258">
        <v>0</v>
      </c>
      <c r="F23" s="259"/>
      <c r="G23" s="258">
        <v>0</v>
      </c>
      <c r="H23" s="259"/>
      <c r="I23" s="258">
        <v>0</v>
      </c>
      <c r="J23" s="259"/>
      <c r="K23" s="258">
        <v>6588</v>
      </c>
      <c r="L23" s="259"/>
      <c r="M23" s="258">
        <v>405</v>
      </c>
      <c r="N23" s="259"/>
      <c r="O23" s="258">
        <v>0</v>
      </c>
      <c r="P23" s="259"/>
      <c r="Q23" s="258">
        <v>0</v>
      </c>
      <c r="R23" s="259"/>
      <c r="S23" s="258">
        <v>0</v>
      </c>
      <c r="T23" s="259"/>
      <c r="U23" s="258">
        <f t="shared" si="18"/>
        <v>12751766</v>
      </c>
      <c r="V23" s="259"/>
      <c r="W23" s="137"/>
      <c r="X23" s="138"/>
    </row>
    <row r="24" spans="1:24" ht="13.5" customHeight="1">
      <c r="A24" s="257" t="s">
        <v>477</v>
      </c>
      <c r="B24" s="257"/>
      <c r="C24" s="258" t="s">
        <v>474</v>
      </c>
      <c r="D24" s="259"/>
      <c r="E24" s="258" t="s">
        <v>474</v>
      </c>
      <c r="F24" s="259"/>
      <c r="G24" s="258" t="s">
        <v>474</v>
      </c>
      <c r="H24" s="259"/>
      <c r="I24" s="258" t="s">
        <v>474</v>
      </c>
      <c r="J24" s="259"/>
      <c r="K24" s="258" t="s">
        <v>474</v>
      </c>
      <c r="L24" s="259"/>
      <c r="M24" s="258" t="s">
        <v>474</v>
      </c>
      <c r="N24" s="259"/>
      <c r="O24" s="258" t="s">
        <v>474</v>
      </c>
      <c r="P24" s="259"/>
      <c r="Q24" s="258" t="s">
        <v>474</v>
      </c>
      <c r="R24" s="259"/>
      <c r="S24" s="258" t="s">
        <v>474</v>
      </c>
      <c r="T24" s="259"/>
      <c r="U24" s="258">
        <f t="shared" si="18"/>
        <v>0</v>
      </c>
      <c r="V24" s="259"/>
      <c r="W24" s="137"/>
      <c r="X24" s="138"/>
    </row>
    <row r="25" spans="1:24" ht="13.5" customHeight="1">
      <c r="A25" s="257" t="s">
        <v>478</v>
      </c>
      <c r="B25" s="257"/>
      <c r="C25" s="258">
        <v>6204</v>
      </c>
      <c r="D25" s="259"/>
      <c r="E25" s="258">
        <v>0</v>
      </c>
      <c r="F25" s="259"/>
      <c r="G25" s="258">
        <v>0</v>
      </c>
      <c r="H25" s="259"/>
      <c r="I25" s="258">
        <v>0</v>
      </c>
      <c r="J25" s="259"/>
      <c r="K25" s="258">
        <v>13285</v>
      </c>
      <c r="L25" s="259"/>
      <c r="M25" s="258">
        <v>0</v>
      </c>
      <c r="N25" s="259"/>
      <c r="O25" s="258">
        <v>0</v>
      </c>
      <c r="P25" s="259"/>
      <c r="Q25" s="258">
        <v>0</v>
      </c>
      <c r="R25" s="259"/>
      <c r="S25" s="258">
        <v>0</v>
      </c>
      <c r="T25" s="259"/>
      <c r="U25" s="258">
        <f t="shared" si="18"/>
        <v>19489</v>
      </c>
      <c r="V25" s="259"/>
      <c r="W25" s="137"/>
      <c r="X25" s="138"/>
    </row>
    <row r="26" spans="1:24" ht="13.5" customHeight="1">
      <c r="A26" s="257" t="s">
        <v>481</v>
      </c>
      <c r="B26" s="257"/>
      <c r="C26" s="258">
        <v>0</v>
      </c>
      <c r="D26" s="259"/>
      <c r="E26" s="258">
        <v>2085</v>
      </c>
      <c r="F26" s="259"/>
      <c r="G26" s="258">
        <v>11576</v>
      </c>
      <c r="H26" s="259"/>
      <c r="I26" s="258">
        <v>1549</v>
      </c>
      <c r="J26" s="259"/>
      <c r="K26" s="258">
        <v>27037</v>
      </c>
      <c r="L26" s="259"/>
      <c r="M26" s="258">
        <v>530</v>
      </c>
      <c r="N26" s="259"/>
      <c r="O26" s="258">
        <v>71512</v>
      </c>
      <c r="P26" s="259"/>
      <c r="Q26" s="258">
        <v>0</v>
      </c>
      <c r="R26" s="259"/>
      <c r="S26" s="258">
        <v>0</v>
      </c>
      <c r="T26" s="259"/>
      <c r="U26" s="258">
        <f t="shared" si="18"/>
        <v>114289</v>
      </c>
      <c r="V26" s="259"/>
      <c r="W26" s="137"/>
      <c r="X26" s="138"/>
    </row>
    <row r="27" spans="1:24" ht="13.5" customHeight="1">
      <c r="A27" s="261" t="s">
        <v>482</v>
      </c>
      <c r="B27" s="261"/>
      <c r="C27" s="258">
        <f>C20+C10+C26</f>
        <v>13267012</v>
      </c>
      <c r="D27" s="259"/>
      <c r="E27" s="258">
        <f t="shared" ref="E27" si="19">E20+E10+E26</f>
        <v>1580992</v>
      </c>
      <c r="F27" s="259"/>
      <c r="G27" s="258">
        <f t="shared" ref="G27" si="20">G20+G10+G26</f>
        <v>748098</v>
      </c>
      <c r="H27" s="259"/>
      <c r="I27" s="258">
        <f t="shared" ref="I27" si="21">I20+I10+I26</f>
        <v>227931</v>
      </c>
      <c r="J27" s="259"/>
      <c r="K27" s="258">
        <f t="shared" ref="K27" si="22">K20+K10+K26</f>
        <v>3887666</v>
      </c>
      <c r="L27" s="259"/>
      <c r="M27" s="258">
        <f t="shared" ref="M27" si="23">M20+M10+M26</f>
        <v>541446</v>
      </c>
      <c r="N27" s="259"/>
      <c r="O27" s="258">
        <f t="shared" ref="O27" si="24">O20+O10+O26</f>
        <v>1250465</v>
      </c>
      <c r="P27" s="259"/>
      <c r="Q27" s="258">
        <f t="shared" ref="Q27" si="25">Q20+Q10+Q26</f>
        <v>0</v>
      </c>
      <c r="R27" s="259"/>
      <c r="S27" s="258">
        <f t="shared" ref="S27" si="26">S20+S10+S26</f>
        <v>0</v>
      </c>
      <c r="T27" s="259"/>
      <c r="U27" s="258">
        <f>U20+U10+U26</f>
        <v>21503610</v>
      </c>
      <c r="V27" s="259"/>
      <c r="W27" s="137"/>
      <c r="X27" s="138"/>
    </row>
  </sheetData>
  <mergeCells count="209">
    <mergeCell ref="M27:N27"/>
    <mergeCell ref="O27:P27"/>
    <mergeCell ref="Q27:R27"/>
    <mergeCell ref="S27:T27"/>
    <mergeCell ref="U27:V27"/>
    <mergeCell ref="A27:B27"/>
    <mergeCell ref="C27:D27"/>
    <mergeCell ref="E27:F27"/>
    <mergeCell ref="G27:H27"/>
    <mergeCell ref="I27:J27"/>
    <mergeCell ref="K27:L27"/>
    <mergeCell ref="K26:L26"/>
    <mergeCell ref="M26:N26"/>
    <mergeCell ref="O26:P26"/>
    <mergeCell ref="Q26:R26"/>
    <mergeCell ref="S26:T26"/>
    <mergeCell ref="U26:V26"/>
    <mergeCell ref="M25:N25"/>
    <mergeCell ref="O25:P25"/>
    <mergeCell ref="Q25:R25"/>
    <mergeCell ref="S25:T25"/>
    <mergeCell ref="U25:V25"/>
    <mergeCell ref="K25:L25"/>
    <mergeCell ref="A26:B26"/>
    <mergeCell ref="C26:D26"/>
    <mergeCell ref="E26:F26"/>
    <mergeCell ref="G26:H26"/>
    <mergeCell ref="I26:J26"/>
    <mergeCell ref="A25:B25"/>
    <mergeCell ref="C25:D25"/>
    <mergeCell ref="E25:F25"/>
    <mergeCell ref="G25:H25"/>
    <mergeCell ref="I25:J25"/>
    <mergeCell ref="K24:L24"/>
    <mergeCell ref="M24:N24"/>
    <mergeCell ref="O24:P24"/>
    <mergeCell ref="Q24:R24"/>
    <mergeCell ref="S24:T24"/>
    <mergeCell ref="U24:V24"/>
    <mergeCell ref="M23:N23"/>
    <mergeCell ref="O23:P23"/>
    <mergeCell ref="Q23:R23"/>
    <mergeCell ref="S23:T23"/>
    <mergeCell ref="U23:V23"/>
    <mergeCell ref="K23:L23"/>
    <mergeCell ref="A24:B24"/>
    <mergeCell ref="C24:D24"/>
    <mergeCell ref="E24:F24"/>
    <mergeCell ref="G24:H24"/>
    <mergeCell ref="I24:J24"/>
    <mergeCell ref="A23:B23"/>
    <mergeCell ref="C23:D23"/>
    <mergeCell ref="E23:F23"/>
    <mergeCell ref="G23:H23"/>
    <mergeCell ref="I23:J23"/>
    <mergeCell ref="K22:L22"/>
    <mergeCell ref="M22:N22"/>
    <mergeCell ref="O22:P22"/>
    <mergeCell ref="Q22:R22"/>
    <mergeCell ref="S22:T22"/>
    <mergeCell ref="U22:V22"/>
    <mergeCell ref="M21:N21"/>
    <mergeCell ref="O21:P21"/>
    <mergeCell ref="Q21:R21"/>
    <mergeCell ref="S21:T21"/>
    <mergeCell ref="U21:V21"/>
    <mergeCell ref="K21:L21"/>
    <mergeCell ref="A22:B22"/>
    <mergeCell ref="C22:D22"/>
    <mergeCell ref="E22:F22"/>
    <mergeCell ref="G22:H22"/>
    <mergeCell ref="I22:J22"/>
    <mergeCell ref="A21:B21"/>
    <mergeCell ref="C21:D21"/>
    <mergeCell ref="E21:F21"/>
    <mergeCell ref="G21:H21"/>
    <mergeCell ref="I21:J21"/>
    <mergeCell ref="K20:L20"/>
    <mergeCell ref="M20:N20"/>
    <mergeCell ref="O20:P20"/>
    <mergeCell ref="Q20:R20"/>
    <mergeCell ref="S20:T20"/>
    <mergeCell ref="U20:V20"/>
    <mergeCell ref="M19:N19"/>
    <mergeCell ref="O19:P19"/>
    <mergeCell ref="Q19:R19"/>
    <mergeCell ref="S19:T19"/>
    <mergeCell ref="U19:V19"/>
    <mergeCell ref="K19:L19"/>
    <mergeCell ref="A20:B20"/>
    <mergeCell ref="C20:D20"/>
    <mergeCell ref="E20:F20"/>
    <mergeCell ref="G20:H20"/>
    <mergeCell ref="I20:J20"/>
    <mergeCell ref="A19:B19"/>
    <mergeCell ref="C19:D19"/>
    <mergeCell ref="E19:F19"/>
    <mergeCell ref="G19:H19"/>
    <mergeCell ref="I19:J19"/>
    <mergeCell ref="K18:L18"/>
    <mergeCell ref="M18:N18"/>
    <mergeCell ref="O18:P18"/>
    <mergeCell ref="Q18:R18"/>
    <mergeCell ref="S18:T18"/>
    <mergeCell ref="U18:V18"/>
    <mergeCell ref="M17:N17"/>
    <mergeCell ref="O17:P17"/>
    <mergeCell ref="Q17:R17"/>
    <mergeCell ref="S17:T17"/>
    <mergeCell ref="U17:V17"/>
    <mergeCell ref="K17:L17"/>
    <mergeCell ref="A18:B18"/>
    <mergeCell ref="C18:D18"/>
    <mergeCell ref="E18:F18"/>
    <mergeCell ref="G18:H18"/>
    <mergeCell ref="I18:J18"/>
    <mergeCell ref="A17:B17"/>
    <mergeCell ref="C17:D17"/>
    <mergeCell ref="E17:F17"/>
    <mergeCell ref="G17:H17"/>
    <mergeCell ref="I17:J17"/>
    <mergeCell ref="K16:L16"/>
    <mergeCell ref="M16:N16"/>
    <mergeCell ref="O16:P16"/>
    <mergeCell ref="Q16:R16"/>
    <mergeCell ref="S16:T16"/>
    <mergeCell ref="U16:V16"/>
    <mergeCell ref="M15:N15"/>
    <mergeCell ref="O15:P15"/>
    <mergeCell ref="Q15:R15"/>
    <mergeCell ref="S15:T15"/>
    <mergeCell ref="U15:V15"/>
    <mergeCell ref="K15:L15"/>
    <mergeCell ref="A16:B16"/>
    <mergeCell ref="C16:D16"/>
    <mergeCell ref="E16:F16"/>
    <mergeCell ref="G16:H16"/>
    <mergeCell ref="I16:J16"/>
    <mergeCell ref="A15:B15"/>
    <mergeCell ref="C15:D15"/>
    <mergeCell ref="E15:F15"/>
    <mergeCell ref="G15:H15"/>
    <mergeCell ref="I15:J15"/>
    <mergeCell ref="K14:L14"/>
    <mergeCell ref="M14:N14"/>
    <mergeCell ref="O14:P14"/>
    <mergeCell ref="Q14:R14"/>
    <mergeCell ref="S14:T14"/>
    <mergeCell ref="U14:V14"/>
    <mergeCell ref="M13:N13"/>
    <mergeCell ref="O13:P13"/>
    <mergeCell ref="Q13:R13"/>
    <mergeCell ref="S13:T13"/>
    <mergeCell ref="U13:V13"/>
    <mergeCell ref="K13:L13"/>
    <mergeCell ref="A14:B14"/>
    <mergeCell ref="C14:D14"/>
    <mergeCell ref="E14:F14"/>
    <mergeCell ref="G14:H14"/>
    <mergeCell ref="I14:J14"/>
    <mergeCell ref="A13:B13"/>
    <mergeCell ref="C13:D13"/>
    <mergeCell ref="E13:F13"/>
    <mergeCell ref="G13:H13"/>
    <mergeCell ref="I13:J13"/>
    <mergeCell ref="K12:L12"/>
    <mergeCell ref="M12:N12"/>
    <mergeCell ref="O12:P12"/>
    <mergeCell ref="Q12:R12"/>
    <mergeCell ref="S12:T12"/>
    <mergeCell ref="U12:V12"/>
    <mergeCell ref="M11:N11"/>
    <mergeCell ref="O11:P11"/>
    <mergeCell ref="Q11:R11"/>
    <mergeCell ref="S11:T11"/>
    <mergeCell ref="U11:V11"/>
    <mergeCell ref="K11:L11"/>
    <mergeCell ref="A12:B12"/>
    <mergeCell ref="C12:D12"/>
    <mergeCell ref="E12:F12"/>
    <mergeCell ref="G12:H12"/>
    <mergeCell ref="I12:J12"/>
    <mergeCell ref="A11:B11"/>
    <mergeCell ref="C11:D11"/>
    <mergeCell ref="E11:F11"/>
    <mergeCell ref="G11:H11"/>
    <mergeCell ref="I11:J11"/>
    <mergeCell ref="K10:L10"/>
    <mergeCell ref="M10:N10"/>
    <mergeCell ref="O10:P10"/>
    <mergeCell ref="Q10:R10"/>
    <mergeCell ref="S10:T10"/>
    <mergeCell ref="U10:V10"/>
    <mergeCell ref="M8:N9"/>
    <mergeCell ref="O8:P9"/>
    <mergeCell ref="Q8:R9"/>
    <mergeCell ref="S8:T9"/>
    <mergeCell ref="U8:V9"/>
    <mergeCell ref="K8:L9"/>
    <mergeCell ref="A10:B10"/>
    <mergeCell ref="C10:D10"/>
    <mergeCell ref="E10:F10"/>
    <mergeCell ref="G10:H10"/>
    <mergeCell ref="I10:J10"/>
    <mergeCell ref="A8:B9"/>
    <mergeCell ref="C8:D9"/>
    <mergeCell ref="E8:F9"/>
    <mergeCell ref="G8:H9"/>
    <mergeCell ref="I8:J9"/>
  </mergeCells>
  <phoneticPr fontId="11"/>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F7038-778B-4604-9A4B-0DD9D0DF5392}">
  <sheetPr>
    <pageSetUpPr fitToPage="1"/>
  </sheetPr>
  <dimension ref="A1:R26"/>
  <sheetViews>
    <sheetView topLeftCell="A4" workbookViewId="0">
      <selection activeCell="A6" sqref="A6"/>
    </sheetView>
  </sheetViews>
  <sheetFormatPr defaultColWidth="9.125" defaultRowHeight="16.5" customHeight="1"/>
  <cols>
    <col min="1" max="2" width="10.875" style="134" customWidth="1"/>
    <col min="3" max="16" width="10" style="134" customWidth="1"/>
    <col min="17" max="17" width="9.875" style="134" bestFit="1" customWidth="1"/>
    <col min="18" max="18" width="10" style="134" bestFit="1" customWidth="1"/>
    <col min="19" max="16384" width="9.125" style="134"/>
  </cols>
  <sheetData>
    <row r="1" spans="1:18" ht="13.5" customHeight="1">
      <c r="A1" s="133" t="s">
        <v>171</v>
      </c>
    </row>
    <row r="2" spans="1:18" ht="13.5" customHeight="1">
      <c r="A2" s="133" t="s">
        <v>437</v>
      </c>
    </row>
    <row r="3" spans="1:18" ht="13.5" customHeight="1">
      <c r="A3" s="133" t="s">
        <v>226</v>
      </c>
    </row>
    <row r="4" spans="1:18" ht="13.5" customHeight="1">
      <c r="A4" s="133" t="s">
        <v>210</v>
      </c>
    </row>
    <row r="5" spans="1:18" ht="13.5" customHeight="1">
      <c r="A5" s="133" t="s">
        <v>77</v>
      </c>
    </row>
    <row r="6" spans="1:18" ht="13.5" customHeight="1"/>
    <row r="7" spans="1:18" ht="20.25" customHeight="1">
      <c r="A7" s="135" t="s">
        <v>483</v>
      </c>
      <c r="P7" s="136" t="s">
        <v>427</v>
      </c>
    </row>
    <row r="8" spans="1:18" ht="37.5" customHeight="1">
      <c r="A8" s="260" t="s">
        <v>458</v>
      </c>
      <c r="B8" s="260"/>
      <c r="C8" s="260" t="s">
        <v>484</v>
      </c>
      <c r="D8" s="260"/>
      <c r="E8" s="260" t="s">
        <v>485</v>
      </c>
      <c r="F8" s="260"/>
      <c r="G8" s="260" t="s">
        <v>486</v>
      </c>
      <c r="H8" s="260"/>
      <c r="I8" s="260" t="s">
        <v>487</v>
      </c>
      <c r="J8" s="260"/>
      <c r="K8" s="260" t="s">
        <v>488</v>
      </c>
      <c r="L8" s="260"/>
      <c r="M8" s="260" t="s">
        <v>489</v>
      </c>
      <c r="N8" s="260"/>
      <c r="O8" s="260" t="s">
        <v>490</v>
      </c>
      <c r="P8" s="260"/>
      <c r="Q8" s="139"/>
    </row>
    <row r="9" spans="1:18" ht="13.5" customHeight="1">
      <c r="A9" s="257" t="s">
        <v>468</v>
      </c>
      <c r="B9" s="257"/>
      <c r="C9" s="258">
        <v>15535356</v>
      </c>
      <c r="D9" s="259"/>
      <c r="E9" s="258">
        <f>SUM(E10:F18)</f>
        <v>267752</v>
      </c>
      <c r="F9" s="259"/>
      <c r="G9" s="258">
        <f>SUM(G10:H18)</f>
        <v>157279</v>
      </c>
      <c r="H9" s="259"/>
      <c r="I9" s="258">
        <f>C9+E9-G9</f>
        <v>15645829</v>
      </c>
      <c r="J9" s="259"/>
      <c r="K9" s="258">
        <f>SUM(K10:L18)</f>
        <v>7032875</v>
      </c>
      <c r="L9" s="259"/>
      <c r="M9" s="258">
        <f>SUM(M10:N18)</f>
        <v>468465</v>
      </c>
      <c r="N9" s="259"/>
      <c r="O9" s="258">
        <f>I9-K9</f>
        <v>8612954</v>
      </c>
      <c r="P9" s="259"/>
      <c r="Q9" s="137"/>
      <c r="R9" s="138"/>
    </row>
    <row r="10" spans="1:18" ht="13.5" customHeight="1">
      <c r="A10" s="257" t="s">
        <v>469</v>
      </c>
      <c r="B10" s="257"/>
      <c r="C10" s="258">
        <v>2659220</v>
      </c>
      <c r="D10" s="259"/>
      <c r="E10" s="258">
        <v>3204</v>
      </c>
      <c r="F10" s="259"/>
      <c r="G10" s="258">
        <v>0</v>
      </c>
      <c r="H10" s="259"/>
      <c r="I10" s="258">
        <f t="shared" ref="I10:I26" si="0">C10+E10-G10</f>
        <v>2662424</v>
      </c>
      <c r="J10" s="259"/>
      <c r="K10" s="258">
        <v>0</v>
      </c>
      <c r="L10" s="259"/>
      <c r="M10" s="258" t="s">
        <v>134</v>
      </c>
      <c r="N10" s="259"/>
      <c r="O10" s="258">
        <f t="shared" ref="O10:O13" si="1">I10-K10</f>
        <v>2662424</v>
      </c>
      <c r="P10" s="259"/>
      <c r="Q10" s="137"/>
      <c r="R10" s="138"/>
    </row>
    <row r="11" spans="1:18" ht="13.5" customHeight="1">
      <c r="A11" s="257" t="s">
        <v>470</v>
      </c>
      <c r="B11" s="257"/>
      <c r="C11" s="258">
        <v>621742</v>
      </c>
      <c r="D11" s="259"/>
      <c r="E11" s="258" t="s">
        <v>134</v>
      </c>
      <c r="F11" s="259"/>
      <c r="G11" s="258" t="s">
        <v>134</v>
      </c>
      <c r="H11" s="259"/>
      <c r="I11" s="258">
        <f>C11</f>
        <v>621742</v>
      </c>
      <c r="J11" s="259"/>
      <c r="K11" s="258">
        <v>0</v>
      </c>
      <c r="L11" s="259"/>
      <c r="M11" s="258" t="s">
        <v>134</v>
      </c>
      <c r="N11" s="259"/>
      <c r="O11" s="258">
        <f t="shared" si="1"/>
        <v>621742</v>
      </c>
      <c r="P11" s="259"/>
      <c r="Q11" s="137"/>
      <c r="R11" s="138"/>
    </row>
    <row r="12" spans="1:18" ht="13.5" customHeight="1">
      <c r="A12" s="257" t="s">
        <v>471</v>
      </c>
      <c r="B12" s="257"/>
      <c r="C12" s="258">
        <v>9108504</v>
      </c>
      <c r="D12" s="259"/>
      <c r="E12" s="258">
        <v>157649</v>
      </c>
      <c r="F12" s="259"/>
      <c r="G12" s="258">
        <v>135218</v>
      </c>
      <c r="H12" s="259"/>
      <c r="I12" s="258">
        <f t="shared" si="0"/>
        <v>9130935</v>
      </c>
      <c r="J12" s="259"/>
      <c r="K12" s="258">
        <v>5107864</v>
      </c>
      <c r="L12" s="259"/>
      <c r="M12" s="258">
        <v>263158</v>
      </c>
      <c r="N12" s="259"/>
      <c r="O12" s="258">
        <f t="shared" si="1"/>
        <v>4023071</v>
      </c>
      <c r="P12" s="259"/>
      <c r="Q12" s="137"/>
      <c r="R12" s="138"/>
    </row>
    <row r="13" spans="1:18" ht="13.5" customHeight="1">
      <c r="A13" s="257" t="s">
        <v>472</v>
      </c>
      <c r="B13" s="257"/>
      <c r="C13" s="258">
        <v>3113355</v>
      </c>
      <c r="D13" s="259"/>
      <c r="E13" s="258">
        <v>104298</v>
      </c>
      <c r="F13" s="259"/>
      <c r="G13" s="258">
        <v>0</v>
      </c>
      <c r="H13" s="259"/>
      <c r="I13" s="258">
        <f t="shared" si="0"/>
        <v>3217653</v>
      </c>
      <c r="J13" s="259"/>
      <c r="K13" s="258">
        <v>1925011</v>
      </c>
      <c r="L13" s="259"/>
      <c r="M13" s="258">
        <v>205307</v>
      </c>
      <c r="N13" s="259"/>
      <c r="O13" s="258">
        <f t="shared" si="1"/>
        <v>1292642</v>
      </c>
      <c r="P13" s="259"/>
      <c r="Q13" s="137"/>
      <c r="R13" s="138"/>
    </row>
    <row r="14" spans="1:18" ht="13.5" customHeight="1">
      <c r="A14" s="257" t="s">
        <v>473</v>
      </c>
      <c r="B14" s="257"/>
      <c r="C14" s="258" t="s">
        <v>474</v>
      </c>
      <c r="D14" s="259"/>
      <c r="E14" s="258" t="s">
        <v>474</v>
      </c>
      <c r="F14" s="259"/>
      <c r="G14" s="258" t="s">
        <v>474</v>
      </c>
      <c r="H14" s="259"/>
      <c r="I14" s="258" t="s">
        <v>474</v>
      </c>
      <c r="J14" s="259"/>
      <c r="K14" s="258" t="s">
        <v>474</v>
      </c>
      <c r="L14" s="259"/>
      <c r="M14" s="258" t="s">
        <v>474</v>
      </c>
      <c r="N14" s="259"/>
      <c r="O14" s="258" t="s">
        <v>474</v>
      </c>
      <c r="P14" s="259"/>
      <c r="Q14" s="137"/>
      <c r="R14" s="138"/>
    </row>
    <row r="15" spans="1:18" ht="13.5" customHeight="1">
      <c r="A15" s="257" t="s">
        <v>475</v>
      </c>
      <c r="B15" s="257"/>
      <c r="C15" s="258" t="s">
        <v>474</v>
      </c>
      <c r="D15" s="259"/>
      <c r="E15" s="258" t="s">
        <v>474</v>
      </c>
      <c r="F15" s="259"/>
      <c r="G15" s="258" t="s">
        <v>474</v>
      </c>
      <c r="H15" s="259"/>
      <c r="I15" s="258" t="s">
        <v>474</v>
      </c>
      <c r="J15" s="259"/>
      <c r="K15" s="258" t="s">
        <v>474</v>
      </c>
      <c r="L15" s="259"/>
      <c r="M15" s="258" t="s">
        <v>474</v>
      </c>
      <c r="N15" s="259"/>
      <c r="O15" s="258" t="s">
        <v>474</v>
      </c>
      <c r="P15" s="259"/>
      <c r="Q15" s="137"/>
      <c r="R15" s="138"/>
    </row>
    <row r="16" spans="1:18" ht="13.5" customHeight="1">
      <c r="A16" s="257" t="s">
        <v>476</v>
      </c>
      <c r="B16" s="257"/>
      <c r="C16" s="258" t="s">
        <v>474</v>
      </c>
      <c r="D16" s="259"/>
      <c r="E16" s="258" t="s">
        <v>474</v>
      </c>
      <c r="F16" s="259"/>
      <c r="G16" s="258" t="s">
        <v>474</v>
      </c>
      <c r="H16" s="259"/>
      <c r="I16" s="258" t="s">
        <v>474</v>
      </c>
      <c r="J16" s="259"/>
      <c r="K16" s="258" t="s">
        <v>474</v>
      </c>
      <c r="L16" s="259"/>
      <c r="M16" s="258" t="s">
        <v>474</v>
      </c>
      <c r="N16" s="259"/>
      <c r="O16" s="258" t="s">
        <v>474</v>
      </c>
      <c r="P16" s="259"/>
      <c r="Q16" s="137"/>
      <c r="R16" s="138"/>
    </row>
    <row r="17" spans="1:18" ht="13.5" customHeight="1">
      <c r="A17" s="257" t="s">
        <v>477</v>
      </c>
      <c r="B17" s="257"/>
      <c r="C17" s="258" t="s">
        <v>474</v>
      </c>
      <c r="D17" s="259"/>
      <c r="E17" s="258" t="s">
        <v>474</v>
      </c>
      <c r="F17" s="259"/>
      <c r="G17" s="258" t="s">
        <v>474</v>
      </c>
      <c r="H17" s="259"/>
      <c r="I17" s="258" t="s">
        <v>474</v>
      </c>
      <c r="J17" s="259"/>
      <c r="K17" s="258" t="s">
        <v>474</v>
      </c>
      <c r="L17" s="259"/>
      <c r="M17" s="258" t="s">
        <v>474</v>
      </c>
      <c r="N17" s="259"/>
      <c r="O17" s="258" t="s">
        <v>474</v>
      </c>
      <c r="P17" s="259"/>
      <c r="Q17" s="137"/>
      <c r="R17" s="138"/>
    </row>
    <row r="18" spans="1:18" ht="13.5" customHeight="1">
      <c r="A18" s="257" t="s">
        <v>478</v>
      </c>
      <c r="B18" s="257"/>
      <c r="C18" s="258">
        <v>32535</v>
      </c>
      <c r="D18" s="259"/>
      <c r="E18" s="258">
        <v>2601</v>
      </c>
      <c r="F18" s="259"/>
      <c r="G18" s="258">
        <v>22061</v>
      </c>
      <c r="H18" s="259"/>
      <c r="I18" s="258">
        <f t="shared" si="0"/>
        <v>13075</v>
      </c>
      <c r="J18" s="259"/>
      <c r="K18" s="258" t="s">
        <v>134</v>
      </c>
      <c r="L18" s="259"/>
      <c r="M18" s="258" t="s">
        <v>134</v>
      </c>
      <c r="N18" s="259"/>
      <c r="O18" s="258">
        <v>13075</v>
      </c>
      <c r="P18" s="259"/>
      <c r="Q18" s="137"/>
      <c r="R18" s="138"/>
    </row>
    <row r="19" spans="1:18" ht="13.5" customHeight="1">
      <c r="A19" s="257" t="s">
        <v>479</v>
      </c>
      <c r="B19" s="257"/>
      <c r="C19" s="258">
        <v>27451193</v>
      </c>
      <c r="D19" s="259"/>
      <c r="E19" s="258">
        <f>SUM(E20:F24)</f>
        <v>15607</v>
      </c>
      <c r="F19" s="259"/>
      <c r="G19" s="258">
        <f>SUM(G20:H24)</f>
        <v>1253</v>
      </c>
      <c r="H19" s="259"/>
      <c r="I19" s="258">
        <f t="shared" si="0"/>
        <v>27465547</v>
      </c>
      <c r="J19" s="259"/>
      <c r="K19" s="258">
        <f>SUM(K20:L24)</f>
        <v>14689181</v>
      </c>
      <c r="L19" s="259"/>
      <c r="M19" s="258">
        <f>SUM(M20:N24)</f>
        <v>555943</v>
      </c>
      <c r="N19" s="259"/>
      <c r="O19" s="258">
        <v>12776367</v>
      </c>
      <c r="P19" s="259"/>
      <c r="Q19" s="137"/>
      <c r="R19" s="138"/>
    </row>
    <row r="20" spans="1:18" ht="13.5" customHeight="1">
      <c r="A20" s="257" t="s">
        <v>480</v>
      </c>
      <c r="B20" s="257"/>
      <c r="C20" s="258">
        <v>3710</v>
      </c>
      <c r="D20" s="259"/>
      <c r="E20" s="258">
        <v>0</v>
      </c>
      <c r="F20" s="259"/>
      <c r="G20" s="258">
        <v>0</v>
      </c>
      <c r="H20" s="259"/>
      <c r="I20" s="258">
        <f t="shared" si="0"/>
        <v>3710</v>
      </c>
      <c r="J20" s="259"/>
      <c r="K20" s="258">
        <v>0</v>
      </c>
      <c r="L20" s="259"/>
      <c r="M20" s="258" t="s">
        <v>134</v>
      </c>
      <c r="N20" s="259"/>
      <c r="O20" s="258">
        <f t="shared" ref="O20:O22" si="2">I20-K20</f>
        <v>3710</v>
      </c>
      <c r="P20" s="259"/>
      <c r="Q20" s="137"/>
      <c r="R20" s="138"/>
    </row>
    <row r="21" spans="1:18" ht="13.5" customHeight="1">
      <c r="A21" s="257" t="s">
        <v>471</v>
      </c>
      <c r="B21" s="257"/>
      <c r="C21" s="258">
        <v>2184</v>
      </c>
      <c r="D21" s="259"/>
      <c r="E21" s="258">
        <v>0</v>
      </c>
      <c r="F21" s="259"/>
      <c r="G21" s="258">
        <v>0</v>
      </c>
      <c r="H21" s="259"/>
      <c r="I21" s="258">
        <f t="shared" si="0"/>
        <v>2184</v>
      </c>
      <c r="J21" s="259"/>
      <c r="K21" s="258">
        <v>782</v>
      </c>
      <c r="L21" s="259"/>
      <c r="M21" s="258">
        <v>117</v>
      </c>
      <c r="N21" s="259"/>
      <c r="O21" s="258">
        <f t="shared" si="2"/>
        <v>1402</v>
      </c>
      <c r="P21" s="259"/>
      <c r="Q21" s="137"/>
      <c r="R21" s="138"/>
    </row>
    <row r="22" spans="1:18" ht="13.5" customHeight="1">
      <c r="A22" s="257" t="s">
        <v>472</v>
      </c>
      <c r="B22" s="257"/>
      <c r="C22" s="258">
        <v>27429441</v>
      </c>
      <c r="D22" s="259"/>
      <c r="E22" s="258">
        <v>11977</v>
      </c>
      <c r="F22" s="259"/>
      <c r="G22" s="258">
        <v>1253</v>
      </c>
      <c r="H22" s="259"/>
      <c r="I22" s="258">
        <f t="shared" si="0"/>
        <v>27440165</v>
      </c>
      <c r="J22" s="259"/>
      <c r="K22" s="258">
        <v>14688399</v>
      </c>
      <c r="L22" s="259"/>
      <c r="M22" s="258">
        <v>555826</v>
      </c>
      <c r="N22" s="259"/>
      <c r="O22" s="258">
        <f t="shared" si="2"/>
        <v>12751766</v>
      </c>
      <c r="P22" s="259"/>
      <c r="Q22" s="137"/>
      <c r="R22" s="138"/>
    </row>
    <row r="23" spans="1:18" ht="13.5" customHeight="1">
      <c r="A23" s="257" t="s">
        <v>477</v>
      </c>
      <c r="B23" s="257"/>
      <c r="C23" s="258" t="s">
        <v>474</v>
      </c>
      <c r="D23" s="259"/>
      <c r="E23" s="258" t="s">
        <v>474</v>
      </c>
      <c r="F23" s="259"/>
      <c r="G23" s="258" t="s">
        <v>474</v>
      </c>
      <c r="H23" s="259"/>
      <c r="I23" s="258" t="s">
        <v>474</v>
      </c>
      <c r="J23" s="259"/>
      <c r="K23" s="258" t="s">
        <v>474</v>
      </c>
      <c r="L23" s="259"/>
      <c r="M23" s="258" t="s">
        <v>474</v>
      </c>
      <c r="N23" s="259"/>
      <c r="O23" s="258" t="s">
        <v>474</v>
      </c>
      <c r="P23" s="259"/>
      <c r="Q23" s="137"/>
      <c r="R23" s="138"/>
    </row>
    <row r="24" spans="1:18" ht="13.5" customHeight="1">
      <c r="A24" s="257" t="s">
        <v>478</v>
      </c>
      <c r="B24" s="257"/>
      <c r="C24" s="258">
        <v>15859</v>
      </c>
      <c r="D24" s="259"/>
      <c r="E24" s="258">
        <v>3630</v>
      </c>
      <c r="F24" s="259"/>
      <c r="G24" s="258">
        <v>0</v>
      </c>
      <c r="H24" s="259"/>
      <c r="I24" s="258">
        <f t="shared" si="0"/>
        <v>19489</v>
      </c>
      <c r="J24" s="259"/>
      <c r="K24" s="258" t="s">
        <v>134</v>
      </c>
      <c r="L24" s="259"/>
      <c r="M24" s="258" t="s">
        <v>134</v>
      </c>
      <c r="N24" s="259"/>
      <c r="O24" s="258">
        <v>19489</v>
      </c>
      <c r="P24" s="259"/>
      <c r="Q24" s="137"/>
      <c r="R24" s="138"/>
    </row>
    <row r="25" spans="1:18" ht="13.5" customHeight="1">
      <c r="A25" s="257" t="s">
        <v>481</v>
      </c>
      <c r="B25" s="257"/>
      <c r="C25" s="258">
        <v>599141</v>
      </c>
      <c r="D25" s="259"/>
      <c r="E25" s="258">
        <v>68732</v>
      </c>
      <c r="F25" s="259"/>
      <c r="G25" s="258">
        <v>10638</v>
      </c>
      <c r="H25" s="259"/>
      <c r="I25" s="258">
        <f t="shared" si="0"/>
        <v>657235</v>
      </c>
      <c r="J25" s="259"/>
      <c r="K25" s="258">
        <v>542946</v>
      </c>
      <c r="L25" s="259"/>
      <c r="M25" s="258">
        <v>38296</v>
      </c>
      <c r="N25" s="259"/>
      <c r="O25" s="258">
        <f>I25-K25</f>
        <v>114289</v>
      </c>
      <c r="P25" s="259"/>
      <c r="Q25" s="137"/>
      <c r="R25" s="138"/>
    </row>
    <row r="26" spans="1:18" ht="13.5" customHeight="1">
      <c r="A26" s="261" t="s">
        <v>482</v>
      </c>
      <c r="B26" s="261"/>
      <c r="C26" s="258">
        <v>43585691</v>
      </c>
      <c r="D26" s="259"/>
      <c r="E26" s="258">
        <f>E9+E19+E25</f>
        <v>352091</v>
      </c>
      <c r="F26" s="259"/>
      <c r="G26" s="258">
        <f>G9+G19+G25</f>
        <v>169170</v>
      </c>
      <c r="H26" s="259"/>
      <c r="I26" s="258">
        <f t="shared" si="0"/>
        <v>43768612</v>
      </c>
      <c r="J26" s="259"/>
      <c r="K26" s="258">
        <f>K9+K19+K25</f>
        <v>22265002</v>
      </c>
      <c r="L26" s="259"/>
      <c r="M26" s="258">
        <f>M9+M19+M25</f>
        <v>1062704</v>
      </c>
      <c r="N26" s="259"/>
      <c r="O26" s="258">
        <f>I26-K26</f>
        <v>21503610</v>
      </c>
      <c r="P26" s="259"/>
      <c r="Q26" s="137"/>
      <c r="R26" s="138"/>
    </row>
  </sheetData>
  <mergeCells count="152">
    <mergeCell ref="M26:N26"/>
    <mergeCell ref="O26:P26"/>
    <mergeCell ref="A26:B26"/>
    <mergeCell ref="C26:D26"/>
    <mergeCell ref="E26:F26"/>
    <mergeCell ref="G26:H26"/>
    <mergeCell ref="I26:J26"/>
    <mergeCell ref="K26:L26"/>
    <mergeCell ref="M24:N24"/>
    <mergeCell ref="O24:P24"/>
    <mergeCell ref="A25:B25"/>
    <mergeCell ref="C25:D25"/>
    <mergeCell ref="E25:F25"/>
    <mergeCell ref="G25:H25"/>
    <mergeCell ref="I25:J25"/>
    <mergeCell ref="K25:L25"/>
    <mergeCell ref="M25:N25"/>
    <mergeCell ref="O25:P25"/>
    <mergeCell ref="A24:B24"/>
    <mergeCell ref="C24:D24"/>
    <mergeCell ref="E24:F24"/>
    <mergeCell ref="G24:H24"/>
    <mergeCell ref="I24:J24"/>
    <mergeCell ref="K24:L24"/>
    <mergeCell ref="M22:N22"/>
    <mergeCell ref="O22:P22"/>
    <mergeCell ref="A23:B23"/>
    <mergeCell ref="C23:D23"/>
    <mergeCell ref="E23:F23"/>
    <mergeCell ref="G23:H23"/>
    <mergeCell ref="I23:J23"/>
    <mergeCell ref="K23:L23"/>
    <mergeCell ref="M23:N23"/>
    <mergeCell ref="O23:P23"/>
    <mergeCell ref="A22:B22"/>
    <mergeCell ref="C22:D22"/>
    <mergeCell ref="E22:F22"/>
    <mergeCell ref="G22:H22"/>
    <mergeCell ref="I22:J22"/>
    <mergeCell ref="K22:L22"/>
    <mergeCell ref="M20:N20"/>
    <mergeCell ref="O20:P20"/>
    <mergeCell ref="A21:B21"/>
    <mergeCell ref="C21:D21"/>
    <mergeCell ref="E21:F21"/>
    <mergeCell ref="G21:H21"/>
    <mergeCell ref="I21:J21"/>
    <mergeCell ref="K21:L21"/>
    <mergeCell ref="M21:N21"/>
    <mergeCell ref="O21:P21"/>
    <mergeCell ref="A20:B20"/>
    <mergeCell ref="C20:D20"/>
    <mergeCell ref="E20:F20"/>
    <mergeCell ref="G20:H20"/>
    <mergeCell ref="I20:J20"/>
    <mergeCell ref="K20:L20"/>
    <mergeCell ref="M18:N18"/>
    <mergeCell ref="O18:P18"/>
    <mergeCell ref="A19:B19"/>
    <mergeCell ref="C19:D19"/>
    <mergeCell ref="E19:F19"/>
    <mergeCell ref="G19:H19"/>
    <mergeCell ref="I19:J19"/>
    <mergeCell ref="K19:L19"/>
    <mergeCell ref="M19:N19"/>
    <mergeCell ref="O19:P19"/>
    <mergeCell ref="A18:B18"/>
    <mergeCell ref="C18:D18"/>
    <mergeCell ref="E18:F18"/>
    <mergeCell ref="G18:H18"/>
    <mergeCell ref="I18:J18"/>
    <mergeCell ref="K18:L18"/>
    <mergeCell ref="M16:N16"/>
    <mergeCell ref="O16:P16"/>
    <mergeCell ref="A17:B17"/>
    <mergeCell ref="C17:D17"/>
    <mergeCell ref="E17:F17"/>
    <mergeCell ref="G17:H17"/>
    <mergeCell ref="I17:J17"/>
    <mergeCell ref="K17:L17"/>
    <mergeCell ref="M17:N17"/>
    <mergeCell ref="O17:P17"/>
    <mergeCell ref="A16:B16"/>
    <mergeCell ref="C16:D16"/>
    <mergeCell ref="E16:F16"/>
    <mergeCell ref="G16:H16"/>
    <mergeCell ref="I16:J16"/>
    <mergeCell ref="K16:L16"/>
    <mergeCell ref="M14:N14"/>
    <mergeCell ref="O14:P14"/>
    <mergeCell ref="A15:B15"/>
    <mergeCell ref="C15:D15"/>
    <mergeCell ref="E15:F15"/>
    <mergeCell ref="G15:H15"/>
    <mergeCell ref="I15:J15"/>
    <mergeCell ref="K15:L15"/>
    <mergeCell ref="M15:N15"/>
    <mergeCell ref="O15:P15"/>
    <mergeCell ref="A14:B14"/>
    <mergeCell ref="C14:D14"/>
    <mergeCell ref="E14:F14"/>
    <mergeCell ref="G14:H14"/>
    <mergeCell ref="I14:J14"/>
    <mergeCell ref="K14:L14"/>
    <mergeCell ref="M12:N12"/>
    <mergeCell ref="O12:P12"/>
    <mergeCell ref="A13:B13"/>
    <mergeCell ref="C13:D13"/>
    <mergeCell ref="E13:F13"/>
    <mergeCell ref="G13:H13"/>
    <mergeCell ref="I13:J13"/>
    <mergeCell ref="K13:L13"/>
    <mergeCell ref="M13:N13"/>
    <mergeCell ref="O13:P13"/>
    <mergeCell ref="A12:B12"/>
    <mergeCell ref="C12:D12"/>
    <mergeCell ref="E12:F12"/>
    <mergeCell ref="G12:H12"/>
    <mergeCell ref="I12:J12"/>
    <mergeCell ref="K12:L12"/>
    <mergeCell ref="M10:N10"/>
    <mergeCell ref="O10:P10"/>
    <mergeCell ref="A11:B11"/>
    <mergeCell ref="C11:D11"/>
    <mergeCell ref="E11:F11"/>
    <mergeCell ref="G11:H11"/>
    <mergeCell ref="I11:J11"/>
    <mergeCell ref="K11:L11"/>
    <mergeCell ref="M11:N11"/>
    <mergeCell ref="O11:P11"/>
    <mergeCell ref="A10:B10"/>
    <mergeCell ref="C10:D10"/>
    <mergeCell ref="E10:F10"/>
    <mergeCell ref="G10:H10"/>
    <mergeCell ref="I10:J10"/>
    <mergeCell ref="K10:L10"/>
    <mergeCell ref="M8:N8"/>
    <mergeCell ref="O8:P8"/>
    <mergeCell ref="A9:B9"/>
    <mergeCell ref="C9:D9"/>
    <mergeCell ref="E9:F9"/>
    <mergeCell ref="G9:H9"/>
    <mergeCell ref="I9:J9"/>
    <mergeCell ref="K9:L9"/>
    <mergeCell ref="M9:N9"/>
    <mergeCell ref="O9:P9"/>
    <mergeCell ref="A8:B8"/>
    <mergeCell ref="C8:D8"/>
    <mergeCell ref="E8:F8"/>
    <mergeCell ref="G8:H8"/>
    <mergeCell ref="I8:J8"/>
    <mergeCell ref="K8:L8"/>
  </mergeCells>
  <phoneticPr fontId="11"/>
  <pageMargins left="0.7" right="0.7" top="0.75" bottom="0.75" header="0.3" footer="0.3"/>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
  <sheetViews>
    <sheetView workbookViewId="0">
      <selection activeCell="A22" sqref="A22:W23"/>
    </sheetView>
  </sheetViews>
  <sheetFormatPr defaultRowHeight="13.5"/>
  <sheetData/>
  <phoneticPr fontId="8"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vt:i4>
      </vt:variant>
    </vt:vector>
  </HeadingPairs>
  <TitlesOfParts>
    <vt:vector size="20" baseType="lpstr">
      <vt:lpstr>概要</vt:lpstr>
      <vt:lpstr>→一般会計等</vt:lpstr>
      <vt:lpstr>貸借対照表</vt:lpstr>
      <vt:lpstr>行政コスト計算書</vt:lpstr>
      <vt:lpstr>純資産変動計算書</vt:lpstr>
      <vt:lpstr>資金収支計算書</vt:lpstr>
      <vt:lpstr>有形固定資産の行政目的別明細</vt:lpstr>
      <vt:lpstr>有形固定資産の明細</vt:lpstr>
      <vt:lpstr>→全体会計 </vt:lpstr>
      <vt:lpstr>貸借対照表 (全体)</vt:lpstr>
      <vt:lpstr>行政コスト計算書(全体)</vt:lpstr>
      <vt:lpstr>純資産変動計算書(全体)</vt:lpstr>
      <vt:lpstr>資金収支計算書 (全体)</vt:lpstr>
      <vt:lpstr>注記</vt:lpstr>
      <vt:lpstr>→連結書類</vt:lpstr>
      <vt:lpstr>貸借対照表 (連結)</vt:lpstr>
      <vt:lpstr>行政コスト計算書 (連結)</vt:lpstr>
      <vt:lpstr>純資産変動計算書 (連結)</vt:lpstr>
      <vt:lpstr>資金収支計算書 (連結)</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貴仁</dc:creator>
  <cp:lastModifiedBy>Takahito Saito</cp:lastModifiedBy>
  <cp:lastPrinted>2026-04-20T16:48:51Z</cp:lastPrinted>
  <dcterms:created xsi:type="dcterms:W3CDTF">2024-05-02T17:33:13Z</dcterms:created>
  <dcterms:modified xsi:type="dcterms:W3CDTF">2026-04-21T12:58:48Z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2025-04-28T11:44:26Z</vt:filetime>
  </property>
</Properties>
</file>